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A\Documents\01 - NEEMIAS - PROCESSOS\01 - MODALIDADES\CONCORRÊNCIA PRESENCIAL\CONCORRÊNCIA N° 005-2025 - MÓDULOS SANITÁRIOS DOMICILIARES\SUBIR NO GEO\"/>
    </mc:Choice>
  </mc:AlternateContent>
  <xr:revisionPtr revIDLastSave="0" documentId="8_{9C761BFB-C5DD-496B-AFFB-FF348DC885E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LANILHA ORÇAMENTARIA" sheetId="7" r:id="rId1"/>
    <sheet name="MEMÓRIA DE CÁLCULO" sheetId="2" r:id="rId2"/>
    <sheet name="CRONOGRAMA" sheetId="3" r:id="rId3"/>
    <sheet name="BDI" sheetId="5" r:id="rId4"/>
    <sheet name="CPU-PRÓPRIA" sheetId="4" r:id="rId5"/>
    <sheet name="CPU-GERAL" sheetId="8" r:id="rId6"/>
  </sheets>
  <definedNames>
    <definedName name="_xlnm.Print_Area" localSheetId="3">BDI!$A$1:$I$81</definedName>
    <definedName name="_xlnm.Print_Area" localSheetId="4">'CPU-PRÓPRIA'!$A$9:$H$37</definedName>
    <definedName name="_xlnm.Print_Area" localSheetId="2">CRONOGRAMA!$A$7:$H$34</definedName>
    <definedName name="_xlnm.Print_Area" localSheetId="1">'MEMÓRIA DE CÁLCULO'!$A$1:$F$501</definedName>
    <definedName name="_xlnm.Print_Area" localSheetId="0">'PLANILHA ORÇAMENTARIA'!$A$1:$J$169</definedName>
    <definedName name="_xlnm.Print_Titles" localSheetId="3">BDI!$1:$11</definedName>
    <definedName name="_xlnm.Print_Titles" localSheetId="5">'CPU-GERAL'!$1:$7</definedName>
    <definedName name="_xlnm.Print_Titles" localSheetId="1">'MEMÓRIA DE CÁLCULO'!$1:$13</definedName>
    <definedName name="_xlnm.Print_Titles" localSheetId="0">'PLANILHA ORÇAMENTARIA'!$1:$13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3" l="1"/>
  <c r="G22" i="3"/>
  <c r="H22" i="3"/>
  <c r="F22" i="3"/>
  <c r="F18" i="3"/>
  <c r="J23" i="8"/>
  <c r="H16" i="7"/>
  <c r="I16" i="7" s="1"/>
  <c r="K45" i="7"/>
  <c r="K48" i="7"/>
  <c r="K51" i="7"/>
  <c r="K54" i="7"/>
  <c r="K59" i="7"/>
  <c r="K70" i="7"/>
  <c r="K81" i="7"/>
  <c r="K104" i="7"/>
  <c r="K105" i="7"/>
  <c r="K116" i="7"/>
  <c r="K132" i="7"/>
  <c r="K137" i="7"/>
  <c r="K142" i="7"/>
  <c r="K148" i="7"/>
  <c r="H149" i="7"/>
  <c r="I149" i="7" s="1"/>
  <c r="I150" i="7" s="1"/>
  <c r="K150" i="7" s="1"/>
  <c r="H144" i="7"/>
  <c r="I144" i="7" s="1"/>
  <c r="H145" i="7"/>
  <c r="I145" i="7" s="1"/>
  <c r="H146" i="7"/>
  <c r="I146" i="7" s="1"/>
  <c r="H143" i="7"/>
  <c r="I143" i="7" s="1"/>
  <c r="H119" i="7"/>
  <c r="I119" i="7" s="1"/>
  <c r="H101" i="7"/>
  <c r="I101" i="7" s="1"/>
  <c r="H102" i="7"/>
  <c r="I102" i="7" s="1"/>
  <c r="H96" i="7"/>
  <c r="I96" i="7" s="1"/>
  <c r="H90" i="7"/>
  <c r="I90" i="7" s="1"/>
  <c r="H83" i="7"/>
  <c r="H84" i="7"/>
  <c r="I84" i="7" s="1"/>
  <c r="H85" i="7"/>
  <c r="I85" i="7" s="1"/>
  <c r="H86" i="7"/>
  <c r="I86" i="7" s="1"/>
  <c r="H87" i="7"/>
  <c r="I87" i="7" s="1"/>
  <c r="H88" i="7"/>
  <c r="I88" i="7" s="1"/>
  <c r="H89" i="7"/>
  <c r="I89" i="7" s="1"/>
  <c r="H82" i="7"/>
  <c r="I82" i="7" s="1"/>
  <c r="H72" i="7"/>
  <c r="I72" i="7" s="1"/>
  <c r="H73" i="7"/>
  <c r="I73" i="7" s="1"/>
  <c r="H74" i="7"/>
  <c r="I74" i="7" s="1"/>
  <c r="H75" i="7"/>
  <c r="I75" i="7" s="1"/>
  <c r="H76" i="7"/>
  <c r="I76" i="7" s="1"/>
  <c r="H77" i="7"/>
  <c r="H78" i="7"/>
  <c r="I78" i="7" s="1"/>
  <c r="H79" i="7"/>
  <c r="H71" i="7"/>
  <c r="I71" i="7" s="1"/>
  <c r="H62" i="7"/>
  <c r="I62" i="7" s="1"/>
  <c r="H64" i="7"/>
  <c r="I64" i="7" s="1"/>
  <c r="H65" i="7"/>
  <c r="I65" i="7" s="1"/>
  <c r="H66" i="7"/>
  <c r="I66" i="7" s="1"/>
  <c r="H67" i="7"/>
  <c r="I67" i="7" s="1"/>
  <c r="H68" i="7"/>
  <c r="I68" i="7" s="1"/>
  <c r="H60" i="7"/>
  <c r="H56" i="7"/>
  <c r="I56" i="7" s="1"/>
  <c r="H57" i="7"/>
  <c r="I57" i="7" s="1"/>
  <c r="H55" i="7"/>
  <c r="I55" i="7" s="1"/>
  <c r="H52" i="7"/>
  <c r="I52" i="7" s="1"/>
  <c r="I53" i="7" s="1"/>
  <c r="K53" i="7" s="1"/>
  <c r="H49" i="7"/>
  <c r="I49" i="7" s="1"/>
  <c r="H46" i="7"/>
  <c r="I46" i="7" s="1"/>
  <c r="H43" i="7"/>
  <c r="I43" i="7" s="1"/>
  <c r="H44" i="7"/>
  <c r="H42" i="7"/>
  <c r="H40" i="7"/>
  <c r="I40" i="7" s="1"/>
  <c r="H39" i="7"/>
  <c r="I39" i="7" s="1"/>
  <c r="H34" i="7"/>
  <c r="I34" i="7" s="1"/>
  <c r="H35" i="7"/>
  <c r="I35" i="7" s="1"/>
  <c r="H33" i="7"/>
  <c r="I33" i="7" s="1"/>
  <c r="H28" i="7"/>
  <c r="I28" i="7" s="1"/>
  <c r="H29" i="7"/>
  <c r="H30" i="7"/>
  <c r="I30" i="7"/>
  <c r="H27" i="7"/>
  <c r="I27" i="7" s="1"/>
  <c r="H24" i="7"/>
  <c r="I24" i="7" s="1"/>
  <c r="H23" i="7"/>
  <c r="I23" i="7" s="1"/>
  <c r="H20" i="7"/>
  <c r="I20" i="7" s="1"/>
  <c r="H19" i="7"/>
  <c r="I19" i="7" s="1"/>
  <c r="I83" i="7"/>
  <c r="I77" i="7"/>
  <c r="I79" i="7"/>
  <c r="I60" i="7"/>
  <c r="I44" i="7"/>
  <c r="I42" i="7"/>
  <c r="I29" i="7"/>
  <c r="E471" i="2"/>
  <c r="E467" i="2"/>
  <c r="E440" i="2"/>
  <c r="E426" i="2"/>
  <c r="D383" i="2"/>
  <c r="E348" i="2"/>
  <c r="E349" i="2" s="1"/>
  <c r="E346" i="2" s="1"/>
  <c r="D182" i="2"/>
  <c r="D183" i="2"/>
  <c r="D19" i="3"/>
  <c r="B107" i="7"/>
  <c r="B120" i="7" s="1"/>
  <c r="B136" i="7" s="1"/>
  <c r="G98" i="7"/>
  <c r="H98" i="7" s="1"/>
  <c r="I98" i="7" s="1"/>
  <c r="H22" i="4"/>
  <c r="G135" i="7"/>
  <c r="H135" i="7" s="1"/>
  <c r="I135" i="7" s="1"/>
  <c r="G108" i="7"/>
  <c r="H108" i="7" s="1"/>
  <c r="I108" i="7" s="1"/>
  <c r="G99" i="7"/>
  <c r="G113" i="7" s="1"/>
  <c r="G110" i="7"/>
  <c r="H110" i="7" s="1"/>
  <c r="I110" i="7" s="1"/>
  <c r="G95" i="7"/>
  <c r="G109" i="7" s="1"/>
  <c r="G93" i="7"/>
  <c r="H93" i="7" s="1"/>
  <c r="I93" i="7" s="1"/>
  <c r="G63" i="7"/>
  <c r="H63" i="7" s="1"/>
  <c r="I63" i="7" s="1"/>
  <c r="G61" i="7"/>
  <c r="H61" i="7" s="1"/>
  <c r="I61" i="7" s="1"/>
  <c r="G100" i="7"/>
  <c r="G114" i="7" s="1"/>
  <c r="B100" i="7"/>
  <c r="B114" i="7" s="1"/>
  <c r="G94" i="7"/>
  <c r="H94" i="7" s="1"/>
  <c r="I94" i="7" s="1"/>
  <c r="H21" i="4"/>
  <c r="G488" i="2"/>
  <c r="D254" i="2"/>
  <c r="D253" i="2"/>
  <c r="D249" i="2"/>
  <c r="D250" i="2" s="1"/>
  <c r="D245" i="2"/>
  <c r="D244" i="2"/>
  <c r="E240" i="2"/>
  <c r="D239" i="2"/>
  <c r="D238" i="2"/>
  <c r="D237" i="2"/>
  <c r="D236" i="2"/>
  <c r="D99" i="2"/>
  <c r="E92" i="2"/>
  <c r="D122" i="2"/>
  <c r="D121" i="2"/>
  <c r="D117" i="2"/>
  <c r="D118" i="2" s="1"/>
  <c r="D113" i="2"/>
  <c r="D112" i="2"/>
  <c r="E46" i="2"/>
  <c r="E39" i="2"/>
  <c r="E38" i="2"/>
  <c r="E37" i="2"/>
  <c r="E36" i="2"/>
  <c r="E30" i="2"/>
  <c r="E23" i="2"/>
  <c r="E22" i="2"/>
  <c r="E21" i="2"/>
  <c r="E20" i="2"/>
  <c r="I27" i="5"/>
  <c r="I20" i="5" s="1"/>
  <c r="I30" i="5" s="1"/>
  <c r="D462" i="2"/>
  <c r="D463" i="2" s="1"/>
  <c r="D413" i="2"/>
  <c r="D414" i="2" s="1"/>
  <c r="D408" i="2"/>
  <c r="D409" i="2" s="1"/>
  <c r="D403" i="2"/>
  <c r="D404" i="2" s="1"/>
  <c r="D382" i="2"/>
  <c r="D381" i="2"/>
  <c r="D380" i="2"/>
  <c r="D379" i="2"/>
  <c r="D372" i="2"/>
  <c r="D371" i="2"/>
  <c r="D370" i="2"/>
  <c r="D369" i="2"/>
  <c r="D364" i="2"/>
  <c r="D363" i="2"/>
  <c r="D362" i="2"/>
  <c r="D361" i="2"/>
  <c r="D356" i="2"/>
  <c r="D355" i="2"/>
  <c r="D354" i="2"/>
  <c r="D353" i="2"/>
  <c r="D336" i="2"/>
  <c r="D335" i="2"/>
  <c r="D334" i="2"/>
  <c r="D333" i="2"/>
  <c r="E327" i="2"/>
  <c r="E328" i="2" s="1"/>
  <c r="E322" i="2"/>
  <c r="E323" i="2" s="1"/>
  <c r="E319" i="2" s="1"/>
  <c r="D317" i="2"/>
  <c r="D316" i="2"/>
  <c r="D315" i="2"/>
  <c r="D314" i="2"/>
  <c r="D308" i="2"/>
  <c r="D307" i="2"/>
  <c r="D309" i="2"/>
  <c r="D306" i="2"/>
  <c r="E301" i="2"/>
  <c r="E302" i="2" s="1"/>
  <c r="E298" i="2" s="1"/>
  <c r="D225" i="2"/>
  <c r="D224" i="2"/>
  <c r="D223" i="2"/>
  <c r="D222" i="2"/>
  <c r="D221" i="2"/>
  <c r="D218" i="2"/>
  <c r="D213" i="2"/>
  <c r="D212" i="2"/>
  <c r="D214" i="2" s="1"/>
  <c r="E204" i="2"/>
  <c r="E203" i="2"/>
  <c r="D208" i="2" s="1"/>
  <c r="D196" i="2"/>
  <c r="D195" i="2"/>
  <c r="D190" i="2"/>
  <c r="D189" i="2"/>
  <c r="E177" i="2"/>
  <c r="E176" i="2"/>
  <c r="E175" i="2"/>
  <c r="E174" i="2"/>
  <c r="D178" i="2" s="1"/>
  <c r="E168" i="2"/>
  <c r="E167" i="2"/>
  <c r="E166" i="2"/>
  <c r="E165" i="2"/>
  <c r="E161" i="2"/>
  <c r="E162" i="2" s="1"/>
  <c r="D153" i="2"/>
  <c r="D154" i="2" s="1"/>
  <c r="D149" i="2"/>
  <c r="D148" i="2"/>
  <c r="D147" i="2"/>
  <c r="D146" i="2"/>
  <c r="D140" i="2"/>
  <c r="D136" i="2"/>
  <c r="D135" i="2"/>
  <c r="D134" i="2"/>
  <c r="D133" i="2"/>
  <c r="E108" i="2"/>
  <c r="D107" i="2"/>
  <c r="D106" i="2"/>
  <c r="D105" i="2"/>
  <c r="D104" i="2"/>
  <c r="D87" i="2"/>
  <c r="D88" i="2" s="1"/>
  <c r="D83" i="2"/>
  <c r="D82" i="2"/>
  <c r="D78" i="2"/>
  <c r="D77" i="2"/>
  <c r="E68" i="2"/>
  <c r="D63" i="2"/>
  <c r="D64" i="2" s="1"/>
  <c r="D59" i="2"/>
  <c r="D58" i="2"/>
  <c r="D54" i="2"/>
  <c r="D53" i="2"/>
  <c r="E45" i="2"/>
  <c r="E44" i="2"/>
  <c r="E43" i="2"/>
  <c r="E29" i="2"/>
  <c r="E28" i="2"/>
  <c r="E27" i="2"/>
  <c r="E31" i="2" s="1"/>
  <c r="H24" i="4"/>
  <c r="H23" i="4"/>
  <c r="H20" i="4"/>
  <c r="H19" i="4"/>
  <c r="H25" i="4" s="1"/>
  <c r="G152" i="7" s="1"/>
  <c r="H152" i="7" s="1"/>
  <c r="I152" i="7" s="1"/>
  <c r="I153" i="7" s="1"/>
  <c r="D124" i="2"/>
  <c r="G121" i="7"/>
  <c r="H121" i="7" s="1"/>
  <c r="I121" i="7" s="1"/>
  <c r="F20" i="3"/>
  <c r="E21" i="3"/>
  <c r="F23" i="3" l="1"/>
  <c r="G23" i="3" s="1"/>
  <c r="I25" i="7"/>
  <c r="K25" i="7" s="1"/>
  <c r="G106" i="7"/>
  <c r="G118" i="7" s="1"/>
  <c r="H118" i="7" s="1"/>
  <c r="I118" i="7" s="1"/>
  <c r="G112" i="7"/>
  <c r="H112" i="7" s="1"/>
  <c r="I112" i="7" s="1"/>
  <c r="G107" i="7"/>
  <c r="H107" i="7" s="1"/>
  <c r="I107" i="7" s="1"/>
  <c r="I31" i="7"/>
  <c r="K31" i="7" s="1"/>
  <c r="H99" i="7"/>
  <c r="I99" i="7" s="1"/>
  <c r="D137" i="2"/>
  <c r="D142" i="2" s="1"/>
  <c r="D373" i="2"/>
  <c r="E366" i="2" s="1"/>
  <c r="D114" i="2"/>
  <c r="D241" i="2"/>
  <c r="D150" i="2"/>
  <c r="D156" i="2" s="1"/>
  <c r="D226" i="2"/>
  <c r="D227" i="2" s="1"/>
  <c r="E40" i="2"/>
  <c r="D109" i="2"/>
  <c r="D365" i="2"/>
  <c r="E358" i="2" s="1"/>
  <c r="D79" i="2"/>
  <c r="D95" i="2" s="1"/>
  <c r="D84" i="2"/>
  <c r="D318" i="2"/>
  <c r="D357" i="2"/>
  <c r="E350" i="2" s="1"/>
  <c r="E24" i="2"/>
  <c r="D32" i="2" s="1"/>
  <c r="D256" i="2"/>
  <c r="E47" i="2"/>
  <c r="E169" i="2"/>
  <c r="D170" i="2" s="1"/>
  <c r="D338" i="2"/>
  <c r="D55" i="2"/>
  <c r="D191" i="2"/>
  <c r="D310" i="2"/>
  <c r="E303" i="2" s="1"/>
  <c r="D246" i="2"/>
  <c r="D60" i="2"/>
  <c r="D197" i="2"/>
  <c r="D384" i="2"/>
  <c r="E376" i="2" s="1"/>
  <c r="G128" i="7"/>
  <c r="H114" i="7"/>
  <c r="I114" i="7" s="1"/>
  <c r="G123" i="7"/>
  <c r="H123" i="7" s="1"/>
  <c r="I123" i="7" s="1"/>
  <c r="I69" i="7"/>
  <c r="K69" i="7" s="1"/>
  <c r="I17" i="7"/>
  <c r="K17" i="7" s="1"/>
  <c r="I21" i="7"/>
  <c r="K21" i="7" s="1"/>
  <c r="I36" i="7"/>
  <c r="K36" i="7" s="1"/>
  <c r="I58" i="7"/>
  <c r="K58" i="7" s="1"/>
  <c r="I80" i="7"/>
  <c r="K80" i="7" s="1"/>
  <c r="I147" i="7"/>
  <c r="K147" i="7" s="1"/>
  <c r="G134" i="7"/>
  <c r="H134" i="7" s="1"/>
  <c r="I134" i="7" s="1"/>
  <c r="D129" i="2"/>
  <c r="G12" i="7"/>
  <c r="H11" i="3" s="1"/>
  <c r="E11" i="2"/>
  <c r="H109" i="7"/>
  <c r="I109" i="7" s="1"/>
  <c r="G122" i="7"/>
  <c r="H122" i="7" s="1"/>
  <c r="I122" i="7" s="1"/>
  <c r="G125" i="7"/>
  <c r="H113" i="7"/>
  <c r="I113" i="7" s="1"/>
  <c r="B128" i="7"/>
  <c r="B138" i="7" s="1"/>
  <c r="B123" i="7"/>
  <c r="I47" i="7"/>
  <c r="K47" i="7" s="1"/>
  <c r="H100" i="7"/>
  <c r="I100" i="7" s="1"/>
  <c r="G126" i="7"/>
  <c r="H126" i="7" s="1"/>
  <c r="I126" i="7" s="1"/>
  <c r="I50" i="7"/>
  <c r="K50" i="7" s="1"/>
  <c r="H95" i="7"/>
  <c r="I95" i="7" s="1"/>
  <c r="H106" i="7"/>
  <c r="I106" i="7" s="1"/>
  <c r="G120" i="7"/>
  <c r="G124" i="7" l="1"/>
  <c r="I103" i="7"/>
  <c r="K103" i="7" s="1"/>
  <c r="D261" i="2"/>
  <c r="D71" i="2"/>
  <c r="I115" i="7"/>
  <c r="K115" i="7" s="1"/>
  <c r="H120" i="7"/>
  <c r="I120" i="7" s="1"/>
  <c r="G136" i="7"/>
  <c r="H136" i="7" s="1"/>
  <c r="I136" i="7" s="1"/>
  <c r="H125" i="7"/>
  <c r="I125" i="7" s="1"/>
  <c r="G129" i="7"/>
  <c r="G138" i="7"/>
  <c r="H138" i="7" s="1"/>
  <c r="I138" i="7" s="1"/>
  <c r="H128" i="7"/>
  <c r="I128" i="7" s="1"/>
  <c r="H124" i="7" l="1"/>
  <c r="I124" i="7" s="1"/>
  <c r="G130" i="7"/>
  <c r="G139" i="7"/>
  <c r="H139" i="7" s="1"/>
  <c r="I139" i="7" s="1"/>
  <c r="H129" i="7"/>
  <c r="I129" i="7" s="1"/>
  <c r="H130" i="7" l="1"/>
  <c r="I130" i="7" s="1"/>
  <c r="G140" i="7"/>
  <c r="H140" i="7" s="1"/>
  <c r="I140" i="7" s="1"/>
  <c r="I141" i="7"/>
  <c r="K141" i="7" s="1"/>
  <c r="I131" i="7"/>
  <c r="K131" i="7" s="1"/>
  <c r="I154" i="7" l="1"/>
  <c r="J141" i="7" l="1"/>
  <c r="J131" i="7"/>
  <c r="J82" i="7"/>
  <c r="J19" i="7"/>
  <c r="J78" i="7"/>
  <c r="J28" i="7"/>
  <c r="J76" i="7"/>
  <c r="J29" i="7"/>
  <c r="J46" i="7"/>
  <c r="J42" i="7"/>
  <c r="J27" i="7"/>
  <c r="J44" i="7"/>
  <c r="J35" i="7"/>
  <c r="J53" i="7"/>
  <c r="J149" i="7"/>
  <c r="J74" i="7"/>
  <c r="J66" i="7"/>
  <c r="J67" i="7"/>
  <c r="J40" i="7"/>
  <c r="J60" i="7"/>
  <c r="J52" i="7"/>
  <c r="J83" i="7"/>
  <c r="J88" i="7"/>
  <c r="J98" i="7"/>
  <c r="J63" i="7"/>
  <c r="J79" i="7"/>
  <c r="J102" i="7"/>
  <c r="J121" i="7"/>
  <c r="J89" i="7"/>
  <c r="J20" i="7"/>
  <c r="J68" i="7"/>
  <c r="J57" i="7"/>
  <c r="J99" i="7"/>
  <c r="J110" i="7"/>
  <c r="J39" i="7"/>
  <c r="J135" i="7"/>
  <c r="J16" i="7"/>
  <c r="J84" i="7"/>
  <c r="J62" i="7"/>
  <c r="J72" i="7"/>
  <c r="J24" i="7"/>
  <c r="J96" i="7"/>
  <c r="J31" i="7"/>
  <c r="J64" i="7"/>
  <c r="J73" i="7"/>
  <c r="J93" i="7"/>
  <c r="J77" i="7"/>
  <c r="J61" i="7"/>
  <c r="J43" i="7"/>
  <c r="J25" i="7"/>
  <c r="J65" i="7"/>
  <c r="J108" i="7"/>
  <c r="J150" i="7"/>
  <c r="J71" i="7"/>
  <c r="J112" i="7"/>
  <c r="J34" i="7"/>
  <c r="J94" i="7"/>
  <c r="J144" i="7"/>
  <c r="J55" i="7"/>
  <c r="J86" i="7"/>
  <c r="J146" i="7"/>
  <c r="J23" i="7"/>
  <c r="J85" i="7"/>
  <c r="J153" i="7"/>
  <c r="J119" i="7"/>
  <c r="J49" i="7"/>
  <c r="J87" i="7"/>
  <c r="J75" i="7"/>
  <c r="J33" i="7"/>
  <c r="J143" i="7"/>
  <c r="J107" i="7"/>
  <c r="J90" i="7"/>
  <c r="J124" i="7"/>
  <c r="J30" i="7"/>
  <c r="J101" i="7"/>
  <c r="J145" i="7"/>
  <c r="J56" i="7"/>
  <c r="J113" i="7"/>
  <c r="J69" i="7"/>
  <c r="J58" i="7"/>
  <c r="J114" i="7"/>
  <c r="J21" i="7"/>
  <c r="J95" i="7"/>
  <c r="J109" i="7"/>
  <c r="J118" i="7"/>
  <c r="J123" i="7"/>
  <c r="J36" i="7"/>
  <c r="J106" i="7"/>
  <c r="J122" i="7"/>
  <c r="J134" i="7"/>
  <c r="J17" i="7"/>
  <c r="J126" i="7"/>
  <c r="J147" i="7"/>
  <c r="J103" i="7"/>
  <c r="J100" i="7"/>
  <c r="J80" i="7"/>
  <c r="J50" i="7"/>
  <c r="J47" i="7"/>
  <c r="J120" i="7"/>
  <c r="J128" i="7"/>
  <c r="J140" i="7"/>
  <c r="J125" i="7"/>
  <c r="J130" i="7"/>
  <c r="J136" i="7"/>
  <c r="J115" i="7"/>
  <c r="J138" i="7"/>
  <c r="J139" i="7"/>
  <c r="J129" i="7"/>
  <c r="J154" i="7" l="1"/>
</calcChain>
</file>

<file path=xl/sharedStrings.xml><?xml version="1.0" encoding="utf-8"?>
<sst xmlns="http://schemas.openxmlformats.org/spreadsheetml/2006/main" count="5356" uniqueCount="922">
  <si>
    <t>OBRA: MÓDULO SANTÁRIO (PRIVADA COM VASO SANITÁIO, BANHEIRO, FOSSA SÉPTICA, FILTRO, SUMIDOURO, LAVATÓRIO DE LOUÇA, TANQUE DE LAVAR ROUPA E RESERVATÓRIO ELEVADO)</t>
  </si>
  <si>
    <t>ENCARGOS SOCIAIS:</t>
  </si>
  <si>
    <t>BDI (%):</t>
  </si>
  <si>
    <t>PLANILHA ORÇAMENTÁRIA</t>
  </si>
  <si>
    <t>ITEM</t>
  </si>
  <si>
    <t>COD. SINAPI</t>
  </si>
  <si>
    <t>SERVIÇO</t>
  </si>
  <si>
    <t>UND.</t>
  </si>
  <si>
    <t>QUANT.</t>
  </si>
  <si>
    <t>P. UNIT.</t>
  </si>
  <si>
    <t>P. TOTAL</t>
  </si>
  <si>
    <t>%</t>
  </si>
  <si>
    <t>1.0</t>
  </si>
  <si>
    <t>SERVIÇOS PRELIMINARES</t>
  </si>
  <si>
    <t>1.1</t>
  </si>
  <si>
    <t>M2</t>
  </si>
  <si>
    <t>SUBTOTAL DO ITEM 1.0</t>
  </si>
  <si>
    <t>2.0</t>
  </si>
  <si>
    <t>FUNDAÇÕES</t>
  </si>
  <si>
    <t>2.1</t>
  </si>
  <si>
    <t>M3</t>
  </si>
  <si>
    <t>2.2</t>
  </si>
  <si>
    <t>SUBTOTAL DO ITEM 2.0</t>
  </si>
  <si>
    <t>3.0</t>
  </si>
  <si>
    <t>ALVENARIA</t>
  </si>
  <si>
    <t>3.1</t>
  </si>
  <si>
    <t>3.2</t>
  </si>
  <si>
    <t>SUBTOTAL DO ITEM 3.0</t>
  </si>
  <si>
    <t>4.0</t>
  </si>
  <si>
    <t>REVESTIMENTO</t>
  </si>
  <si>
    <t>4.1</t>
  </si>
  <si>
    <t>4.2</t>
  </si>
  <si>
    <t>4.3</t>
  </si>
  <si>
    <t>4.4</t>
  </si>
  <si>
    <t>SUBTOTAL DO ITEM 4.0</t>
  </si>
  <si>
    <t>5.0</t>
  </si>
  <si>
    <t>PAVIMENTAÇÃO</t>
  </si>
  <si>
    <t>5.1</t>
  </si>
  <si>
    <t>5.2</t>
  </si>
  <si>
    <t>5.3</t>
  </si>
  <si>
    <t>SUBTOTAL DO ITEM 5.0</t>
  </si>
  <si>
    <t>6.0</t>
  </si>
  <si>
    <t>COBERTURA</t>
  </si>
  <si>
    <t>6.1</t>
  </si>
  <si>
    <t>ESTRUTURA E TELHAMENTO</t>
  </si>
  <si>
    <t>6.1.1</t>
  </si>
  <si>
    <t>6.1.2</t>
  </si>
  <si>
    <t>6.2</t>
  </si>
  <si>
    <t>LAJE DA CAIXA D'ÁGUA</t>
  </si>
  <si>
    <t>6.2.1</t>
  </si>
  <si>
    <t>KG</t>
  </si>
  <si>
    <t>6.2.2</t>
  </si>
  <si>
    <t>6.2.3</t>
  </si>
  <si>
    <t>FABRICAÇÃO DE FÔRMA PARA LAJES, EM MADEIRA SERRADA, E=25 MM. AF_12/2015</t>
  </si>
  <si>
    <t>6.3</t>
  </si>
  <si>
    <t>RUFO</t>
  </si>
  <si>
    <t>6.3.1</t>
  </si>
  <si>
    <t>SUBTOTAL DO ITEM 6.0</t>
  </si>
  <si>
    <t>7.0</t>
  </si>
  <si>
    <t>ESQUADRIAS</t>
  </si>
  <si>
    <t>7.1</t>
  </si>
  <si>
    <t>SUBTOTAL DO ITEM 7.0</t>
  </si>
  <si>
    <t>8.0</t>
  </si>
  <si>
    <t>PINTURA</t>
  </si>
  <si>
    <t>8.1</t>
  </si>
  <si>
    <t>SUBTOTAL DO ITEM 8.0</t>
  </si>
  <si>
    <t>9.0</t>
  </si>
  <si>
    <t>INTERLIGAÇÃO A REDE EXISTENTE - ENTRADA DE ÁGUA NA CAIXA</t>
  </si>
  <si>
    <t>9.1</t>
  </si>
  <si>
    <t>M</t>
  </si>
  <si>
    <t>9.2</t>
  </si>
  <si>
    <t>9.3</t>
  </si>
  <si>
    <t>INSUMO - 11673</t>
  </si>
  <si>
    <t>SUBTOTAL DO ITEM 9.0</t>
  </si>
  <si>
    <t>10.0</t>
  </si>
  <si>
    <t>INSTALAÇÕES HIDRÁULICAS - DESCIDA E DISTRIBUIÇÃO/LIMPEZA/EXTRAVASOR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</si>
  <si>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</si>
  <si>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</si>
  <si>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</si>
  <si>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</si>
  <si>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</si>
  <si>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</si>
  <si>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</si>
  <si>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</si>
  <si>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</si>
  <si>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REGISTRO DE PRESSAO PVC, ROSCAVEL, VOLANTE SIMPLES, DE 1/2"</t>
  </si>
  <si>
    <t>SUBTOTAL DO ITEM 10.0</t>
  </si>
  <si>
    <t>11.0</t>
  </si>
  <si>
    <t>LOUÇAS E ACESSÓRIOS</t>
  </si>
  <si>
    <t>11.1</t>
  </si>
  <si>
    <t>INSUMO - 36790</t>
  </si>
  <si>
    <t>TANQUE DUPLO EM MARMORE SINTETICO COM CUBA LISA E ESFREGADOR, *110 X 60* CM</t>
  </si>
  <si>
    <t>11.2</t>
  </si>
  <si>
    <t>11.3</t>
  </si>
  <si>
    <t>11.4</t>
  </si>
  <si>
    <t>INSUMO - 00377</t>
  </si>
  <si>
    <t>ASSENTO SANITARIO DE PLASTICO, TIPO CONVENCIONAL</t>
  </si>
  <si>
    <t>11.5</t>
  </si>
  <si>
    <t>11.6</t>
  </si>
  <si>
    <t>11.7</t>
  </si>
  <si>
    <t>11.8</t>
  </si>
  <si>
    <t>11.9</t>
  </si>
  <si>
    <t>INSUMO - 11680</t>
  </si>
  <si>
    <t>BRACO OU HASTE COM CANOPLA PLASTICA, 1/2", PARA CHUVEIRO SIMPLES</t>
  </si>
  <si>
    <t>INSUMO - 7608</t>
  </si>
  <si>
    <t>CHUVEIRO PLASTICO BRANCO SIMPLES 5 '' PARA ACOPLAR EM HASTE 1/2 ", AGUA FRIA</t>
  </si>
  <si>
    <t>SUBTOTAL DO ITEM 11.0</t>
  </si>
  <si>
    <t>12.0</t>
  </si>
  <si>
    <t>INSTALAÇÕES SANITÁRIAS</t>
  </si>
  <si>
    <t>12.1</t>
  </si>
  <si>
    <t>12.2</t>
  </si>
  <si>
    <t>12.3</t>
  </si>
  <si>
    <t>12.4</t>
  </si>
  <si>
    <t>JOELHO 90 GRAUS, PVC, SERIE NORMAL, ESGOTO PREDIAL, DN 100 MM, JUNTA ELÁSTICA, FORNECIDO E INSTALADO EM RAMAL DE DESCARGA OU RAMAL DE ESGOTO SANITÁRIO.</t>
  </si>
  <si>
    <t>12.5</t>
  </si>
  <si>
    <t>JOELHO 90 GRAUS, PVC, SERIE NORMAL, ESGOTO PREDIAL, DN 50 MM, JUNTA ELÁSTICA, FORNECIDO E INSTALADO EM RAMAL DE DESCARGA OU RAMAL DE ESGOTO SANITÁRIO.</t>
  </si>
  <si>
    <t>12.6</t>
  </si>
  <si>
    <t>12.7</t>
  </si>
  <si>
    <t>JOELHO 90 GRAUS, PVC, SERIE NORMAL, ESGOTO PREDIAL, DN 40 MM, JUNTA SOLDÁVEL, FORNECIDO E INSTALADO EM RAMAL DE DESCARGA OU RAMAL DE ESGOTO SANITÁRIO.</t>
  </si>
  <si>
    <t>12.8</t>
  </si>
  <si>
    <t>JOELHO 45 GRAUS, PVC, SERIE NORMAL, ESGOTO PREDIAL, DN 40 MM, JUNTA SOLDÁVEL, FORNECIDO E INSTALADO EM RAMAL DE DESCARGA OU RAMAL DE ESGOTO  SANITARIO.</t>
  </si>
  <si>
    <t>12.9</t>
  </si>
  <si>
    <t>12.11</t>
  </si>
  <si>
    <t>CAIXA DE INSPEÇÃO 40X40X40CM</t>
  </si>
  <si>
    <t>INFRAESTRUTURA</t>
  </si>
  <si>
    <t>ESCAVAÇÃO MANUAL DE VALAS. AF_03/2016</t>
  </si>
  <si>
    <t>MASSA ÚNICA, PARA RECEBIMENTO DE PINTURA, EM ARGAMASSA TRAÇO 1:2:8, PREPARO MECÂNICO COM BETONEIRA 400L, APLICADA MANUALMENTE EM FACES INTERNAS DE PAREDES, ESPESSURA DE 10MM, COM EXECUÇÃO DE TALISCAS. AF_06/2014 - REBOCO</t>
  </si>
  <si>
    <t>TAMPA</t>
  </si>
  <si>
    <t>COMPOSIÇÃO 03</t>
  </si>
  <si>
    <t>SUBTOTAL DO ITEM 12.0</t>
  </si>
  <si>
    <t>13.0</t>
  </si>
  <si>
    <t>FOSSA SÉPTICA</t>
  </si>
  <si>
    <t>13.1</t>
  </si>
  <si>
    <t>13.2</t>
  </si>
  <si>
    <t>SUBTOTAL DO ITEM 13.0</t>
  </si>
  <si>
    <t>14.0</t>
  </si>
  <si>
    <t>FILTRO ANAEROBICO</t>
  </si>
  <si>
    <t>14.1</t>
  </si>
  <si>
    <t>INSUMO - 4721</t>
  </si>
  <si>
    <t>PEDRA BRITADA N. 1 (9,5 a 19 MM) POSTO PEDREIRA/FORNECEDOR, SEM FRETE</t>
  </si>
  <si>
    <t>14.2</t>
  </si>
  <si>
    <t>SUBTOTAL DO ITEM 14.0</t>
  </si>
  <si>
    <t>15.0</t>
  </si>
  <si>
    <t>SUMIDOURO</t>
  </si>
  <si>
    <t>15.1</t>
  </si>
  <si>
    <t>15.2</t>
  </si>
  <si>
    <t>SUBTOTAL DO ITEM 15.0</t>
  </si>
  <si>
    <t>16.0</t>
  </si>
  <si>
    <t>INSTALAÇÕES ELÉTRICAS</t>
  </si>
  <si>
    <t>16.1</t>
  </si>
  <si>
    <t>INTERRUPTOR PARALELO (1 MÓDULO) COM 1 TOMADA DE EMBUTIR 2P+T 10 A,  INCLUINDO SUPORTE E PLACA - FORNECIMENTO E INSTALAÇÃO. AF_12/2015</t>
  </si>
  <si>
    <t>UN</t>
  </si>
  <si>
    <t>16.2</t>
  </si>
  <si>
    <t>16.3</t>
  </si>
  <si>
    <t>CABO DE COBRE FLEXÍVEL ISOLADO, 6 MM², ANTI-CHAMA 0,6/1,0 KV, PARA CIRCUITOS TERMINAIS - FORNECIMENTO E INSTALAÇÃO. AF_12/2015</t>
  </si>
  <si>
    <t>16.4</t>
  </si>
  <si>
    <t>ELETRODUTO RÍGIDO ROSCÁVEL, PVC, DN 40 MM (1 1/4"), PARA CIRCUITOS TERMINAIS, INSTALADO EM PAREDE - FORNECIMENTO E INSTALAÇÃO. AF_12/2015</t>
  </si>
  <si>
    <t>SUBTOTAL DO ITEM 16.0</t>
  </si>
  <si>
    <t>17.0</t>
  </si>
  <si>
    <t>LIMPEZA FINAL</t>
  </si>
  <si>
    <t>17.1</t>
  </si>
  <si>
    <t>LIMPEZA FINAL DA OBRA</t>
  </si>
  <si>
    <t>SUBTOTAL DO ITEM 17.0</t>
  </si>
  <si>
    <t>18.0</t>
  </si>
  <si>
    <t>DIVERSOS</t>
  </si>
  <si>
    <t>18.1</t>
  </si>
  <si>
    <t>PLACA DE OBRA EM CHAPA DE ACO GALVANIZADO</t>
  </si>
  <si>
    <t>VALOR TOTAL DO PROJETO (UNIDADES DE MÓDULOS + PLACA DE OBRA)</t>
  </si>
  <si>
    <r>
      <rPr>
        <sz val="10"/>
        <rFont val="Cambria"/>
        <family val="1"/>
      </rPr>
      <t>CONCRETO FCK = 15MPA, TRAÇO 1:3,4:3,5 (CIMENTO/ AREIA MÉDIA/ BRITA 1)  - PREPARO
MANUAL. AF_07/2016 (TAMPA DA CAIXA)</t>
    </r>
  </si>
  <si>
    <r>
      <rPr>
        <sz val="10"/>
        <rFont val="Cambria"/>
        <family val="1"/>
      </rPr>
      <t>TUBO, PVC, SOLDÁVEL, DN 20MM, INSTALADO EM RAMAL DE DISTRIBUIÇÃO DE ÁGUA -
FORNECIMENTO E INSTALAÇÃO.</t>
    </r>
  </si>
  <si>
    <t>LOCACAO CONVENCIONAL DE OBRA, UTILIZANDO GABARITO DE TÁBUAS CORRIDAS PONTALETADAS A CADA 2,00M -  2 UTILIZAÇÕES. AF_10/2018</t>
  </si>
  <si>
    <t>ESCAVAÇÃO MANUAL DE VALA COM PROFUNDIDADE MENOR OU IGUAL A 1,30 M. AF_03/2016</t>
  </si>
  <si>
    <t>ALVENARIA DE VEDAÇÃO DE BLOCOS CERÂMICOS FURADOS NA HORIZONTAL DE 11,5X19X19CM (ESPESSURA 11,5M) DE PAREDES COM ÁREA LÍQUIDA MAIOR OU IGUAL A 6M² SEM VÃOS E ARGAMASSA DE ASSENTAMENTO COM PREPARO MANUAL. AF_06/2014</t>
  </si>
  <si>
    <t>ALVENARIA DE VEDAÇÃO COM ELEMENTO VAZADO DE CERÂMICA (COBOGÓ) DE 7X20X20CM E ARGAMASSA DE ASSENTAMENTO COM PREPARO EM BETONEIRA. AF_05/2020</t>
  </si>
  <si>
    <t>101162</t>
  </si>
  <si>
    <t>CHAPISCO APLICADO EM ALVENARIAS E ESTRUTURAS DE CONCRETO INTERNAS, COM COLHER DE PEDREIRO. ARGAMASSA TRAÇO 1:3 COM PREPARO COM PREPARO MANUAL. AF_06/2014</t>
  </si>
  <si>
    <t>MASSA ÚNICA, PARA RECEBIMENTO DE PINTURA, EM ARGAMASSA TRAÇO 1:2:8, PREPARO MANUAL, APLICADA MANUALMENTE EM FACES INTERNAS DE PAREDES, ESPESSURA DE 20MM, COM EXECUÇÃO DE TALISCAS. AF_06/2014</t>
  </si>
  <si>
    <t>CONTRAPISO EM ARGAMASSA TRAÇO 1:4 (CIMENTO E AREIA), PREPARO MANUAL, APLICADO EM ÁREAS MOLHADAS SOBRE IMPERMEABILIZAÇÃO, ESPESSURA 3CM. AF_06/2014</t>
  </si>
  <si>
    <t>EXECUÇÃO DE PASSEIO (CALÇADA) OU PISO DE CONCRETO COM CONCRETO MOLDADO INLOCO, FEITO EM OBRA, ACABAMENTO   CONVENCIONAL, NÃO ARMADO. AF_07/2016</t>
  </si>
  <si>
    <t>RUFO EM CHAPA DE AÇO GALVANIZADO NÚMERO 24, CORTE DE 25 CM, INCLUSO TRANSPORTE VERTICAL. AF_06/2016</t>
  </si>
  <si>
    <t>TRAMA DE MADEIRA COMPOSTA POR TERÇAS PARA TELHADOS DE ATÉ 2 ÁGUAS PARA TELHA ESTRUTURAL DE FIBROCIMENTO, INCLUSO TRANSPORTE VERTICAL. AF_07/2019</t>
  </si>
  <si>
    <t>92544</t>
  </si>
  <si>
    <t>TELHAMENTO COM TELHA ONDULADA DE FIBROCIMENTO E = 6 MM, COM RECOBRIMENTO LATERAL DE 1/4 DE ONDA PARA TELHADO COM INCLINAÇÃO MAIOR QUE 10°, COM ATÉ 2 ÁGUAS, INCLUSO IÇAMENTO. AF_07/2019</t>
  </si>
  <si>
    <t>94207</t>
  </si>
  <si>
    <t>CONCRETO FCK = 15MPA, TRAÇO 1:3,4:3,5 (CIMENTO/ AREIA MÉDIA/ BRITA 1)  - PREPARO MANUAL. AF_07/2016 (TAMPA DA CAIXA)</t>
  </si>
  <si>
    <t>PORTA EM ALUMÍNIO DE ABRIR TIPO VENEZIANA COM GUARNIÇÃO, FIXAÇÃO COM PARAFUSOS - FORNECIMENTO E INSTALAÇÃO. AF_08/2015</t>
  </si>
  <si>
    <t>REGISTRO DE ESFERA, PVC, COM VOLANTE, VS, SOLDAVEL, DN 20 MM, COM CORPO DIVIDIDO</t>
  </si>
  <si>
    <t>TUBO, PVC, SOLDÁVEL, DN 25MM, INSTALADO EM PRUMADA DE ÁGUA - FORNECIMENTO E INSTALAÇÃO.</t>
  </si>
  <si>
    <t>TUBO, PVC, SOLDÁVEL, DN 20MM, INSTALADO EM RAMAL DE DISTRIBUIÇÃO DE ÁGUA - FORNECIMENTO E INSTALAÇÃO</t>
  </si>
  <si>
    <t>TE, PVC, SOLDÁVEL, DN 20MM, INSTALADO EM RAMAL OU SUB-RAMAL DE ÁGUA - FORNECIMENTO E INSTALAÇÃO.</t>
  </si>
  <si>
    <t>JOELHO 90 GRAUS, PVC, SOLDÁVEL, DN 20MM, INSTALADO EM RAMAL DE DISTRIBUIÇÃO DE ÁGUA - FORNECIMENTO E INSTALAÇÃO.</t>
  </si>
  <si>
    <t>LAVATÓRIO LOUÇA BRANCA COM COLUNA, *44 X 35,5* CM, PADRÃO POPULAR, INCLUSO SIFÃO FLEXÍVEL EM PVC, VÁLVULA E ENGATE FLEXÍVEL 30CM EM PLÁSTICO E COM TORNEIRA CROMADA PADRÃO POPULAR - FORNECIMENTO E INSTALAÇÃO. AF_12/2013</t>
  </si>
  <si>
    <t>TUBO PVC, SERIE NORMAL, ESGOTO PREDIAL, DN 100 MM, FORNECIDO E INSTALADO EM RAMAL DE DESCARGA OU RAMAL DE ESGOTO SANITÁRIO.</t>
  </si>
  <si>
    <t>TUBO PVC, SERIE NORMAL, ESGOTO PREDIAL, DN 50 MM, FORNECIDO E INSTALADO EM PRUMADA DE ESGOTO SANITÁRIO OU VENTILAÇÃO.</t>
  </si>
  <si>
    <t>TUBO PVC, SERIE NORMAL, ESGOTO PREDIAL, DN 40 MM, FORNECIDO E INSTALADO EM RAMAL DE DESCARGA OU RAMAL DE ESGOTO SANITÁRIO.</t>
  </si>
  <si>
    <t>TE, PVC, SERIE NORMAL, ESGOTO PREDIAL, DN 100 X 100 MM, JUNTA ELÁSTICA, FORNECIDO E INSTALADO EM RAMAL DE DESCARGA OU RAMAL DE ESGOTO SANITÁRIO</t>
  </si>
  <si>
    <t>12.10</t>
  </si>
  <si>
    <t>ARMAÇÃO DE LAJE DE UMA ESTRUTURA CONVENCIONAL DE CONCRETO ARMADO EM UMA EDIFICAÇÃO TÉRREA OU SOBRADO UTILIZANDO AÇO CA-50 DE 6,3 MM - MONTAGEM. AF_12/2015 (TAMPA DA CAIXA)</t>
  </si>
  <si>
    <t>ALVENARIA DE VEDAÇÃO DE BLOCOS CERÂMICOS FURADOS NA HORIZONTAL DE 11,5X19X19CM (ESPESSURA 11,5CM) DE PAREDES COM ÁREA LÍQUIDA MAIOR OU IGUAL A 6M² SEM VÃOS E ARGAMASSA DE ASSENTAMENTO COM PREPARO MANUAL. AF_06/2014</t>
  </si>
  <si>
    <t>CONCRETO MAGRO PARA LASTRO, TRAÇO 1:4,5:4,5 (CIMENTO/ AREIA MÉDIA/ BRITA 1) - PREPARO MANUAL. AF_07/2016 (FUNDO DA CAIXA)</t>
  </si>
  <si>
    <t>FABRICAÇÃO DE FÔRMA PARA LAJES, EM CHAPA DE MADEIRA COMPENSADA RESINADA, E = 17 MM. AF_12/2015</t>
  </si>
  <si>
    <t>CHAPISCO APLICADO EM ALVENARIAS E ESTRUTURAS DE CONCRETO INTERNAS, COM COLHER DE PEDREIRO.  ARGAMASSA TRAÇO 1:3 COM PREPARO MANUAL. AF_06/2014</t>
  </si>
  <si>
    <t>ALVENARIA DE VEDAÇÃO DE BLOCOS CERÂMICOS FURADOS NA HORIZONTAL DE 11,5X19X19CM (ESPESSURA 11,5 CM) DE PAREDES COM ÁREA LÍQUIDA MAIOR OU IGUAL A 6M² SEM VÃOS E ARGAMASSA DE ASSENTAMENTO COM PREPARO MANUAL. AF_06/2014</t>
  </si>
  <si>
    <t>MASSA ÚNICA, PARA RECEBIMENTO DE PINTURA, EM ARGAMASSA TRAÇO 1:2:8, PREPARO MANUAL, APLICADA MANUALMENTE EM FACES INTERNAS DE PAREDES, ESPESSURA DE 20MM, COM EXECUÇÃO DE TALISCAS. AF_06/2014 - REBOCO</t>
  </si>
  <si>
    <t>CONCRETO FCK = 15MPA, TRAÇO 1:3,4:3,5 (CIMENTO/ AREIA MÉDIA/ BRITA 1)  - PREPARO MANUAL. AF_07/2016 (FUNDO FALSO)</t>
  </si>
  <si>
    <t>CONCRETO MAGRO PARA LASTRO, TRAÇO 1:4,5:4,5 (CIMENTO/ AREIA MÉDIA/ BRITA 1) - PREPARO MANUAL. AF_07/2016 (FUNDO)</t>
  </si>
  <si>
    <t>CAIXA SIFONADA, PVC, DN 100 X 100 X 50 MM, FORNECIDA E INSTALADA EM RA MAIS DE ENCAMINHAMENTO DE ÁGUA PLUVIAL. AF_12/2014_P</t>
  </si>
  <si>
    <t>LUMINÁRIA TIPO PLAFON, DE SOBREPOR, COM 1 LÂMPADA LED DE 12/13 W, SEM REATOR - FORNECIMENTO E INSTALAÇÃO. AF_02/2020</t>
  </si>
  <si>
    <t>97592</t>
  </si>
  <si>
    <r>
      <rPr>
        <b/>
        <sz val="9.5"/>
        <rFont val="Calibri"/>
        <family val="2"/>
      </rPr>
      <t>COMPOSIÇÕES DE PREÇO UNITÁRIOS - CPU</t>
    </r>
  </si>
  <si>
    <t>FONTE</t>
  </si>
  <si>
    <t>CÓDIGO</t>
  </si>
  <si>
    <t>DESCRIÇÃO</t>
  </si>
  <si>
    <r>
      <rPr>
        <sz val="10"/>
        <rFont val="Cambria"/>
        <family val="1"/>
      </rPr>
      <t>VALOR
UNITÁRIO</t>
    </r>
  </si>
  <si>
    <t>VALOR TOTAL</t>
  </si>
  <si>
    <t>SINAPI - INSUMOS</t>
  </si>
  <si>
    <t>R$</t>
  </si>
  <si>
    <t>H</t>
  </si>
  <si>
    <t>TOTAL</t>
  </si>
  <si>
    <t>SARRAFO DE MADEIRA NAO APARELHADA *2,5 X 7* CM, MACARANDUBA, ANGELIM OU EQUIVALENTE DA REGIAO</t>
  </si>
  <si>
    <t>PREGO DE ACO POLIDO COM CABECA 18 X 30 (2 3/4 X 10)</t>
  </si>
  <si>
    <t xml:space="preserve">SINAPI </t>
  </si>
  <si>
    <t xml:space="preserve">CARPINTEIRO DE FORMAS COM ENCARGOS COMPLEMENTARES </t>
  </si>
  <si>
    <t xml:space="preserve">SERVENTE COM ENCARGOS COMPLEMENTARES </t>
  </si>
  <si>
    <r>
      <rPr>
        <b/>
        <sz val="9.5"/>
        <rFont val="Arial"/>
        <family val="2"/>
      </rPr>
      <t>R$</t>
    </r>
  </si>
  <si>
    <t>MEMÓRIA DE CÁLCULO</t>
  </si>
  <si>
    <t xml:space="preserve">Obs 1 : Comprimento + 0,10 m p/Baldrame item 2.1 </t>
  </si>
  <si>
    <t>2,00 unid</t>
  </si>
  <si>
    <t>1,00 unid</t>
  </si>
  <si>
    <t>3,00 unid</t>
  </si>
  <si>
    <t>( 3,70 m x 2,40 m)</t>
  </si>
  <si>
    <t>REVESTIMENTO CERÂMICO PARA PISO COM PLACAS TIPO ESMALTADA EXTRA DE DIMENSÕES 35X35 CM APLICADA EM AMBIENTES DE ÁREA MENOR QUE 5 M2. AF_06/2014</t>
  </si>
  <si>
    <t>( 1,20 m + 1,20m )</t>
  </si>
  <si>
    <t>( 0,60 m x 2,10 m)</t>
  </si>
  <si>
    <t>3,10 m</t>
  </si>
  <si>
    <t>9,50 m</t>
  </si>
  <si>
    <t>2,50 m</t>
  </si>
  <si>
    <t>3,42 m</t>
  </si>
  <si>
    <t>Baldrame da Calçada</t>
  </si>
  <si>
    <t xml:space="preserve">comprimento </t>
  </si>
  <si>
    <t>altura</t>
  </si>
  <si>
    <t>largura</t>
  </si>
  <si>
    <t>total</t>
  </si>
  <si>
    <t>Baldrame do BHO</t>
  </si>
  <si>
    <t>TOTAL GERAL</t>
  </si>
  <si>
    <t>Alvenaria até o telhado (parede do fundo)</t>
  </si>
  <si>
    <t>Alvenaria até a Laje (parede do fundo e lateral)</t>
  </si>
  <si>
    <t>Alvenaria até o telhado( parede da frente e lateral até 2,40 m)</t>
  </si>
  <si>
    <t>Alvenaria da lateral da altura de 2,40 m até o telhado (triangulo)</t>
  </si>
  <si>
    <t>/2</t>
  </si>
  <si>
    <t>Parede internas do BHO</t>
  </si>
  <si>
    <t>/2x 2,00 lados</t>
  </si>
  <si>
    <t>CÁLCULO</t>
  </si>
  <si>
    <t>Parede externa área do tanque</t>
  </si>
  <si>
    <t>Parede externa fundo</t>
  </si>
  <si>
    <t>Parede externa frontal</t>
  </si>
  <si>
    <t xml:space="preserve">Parede externa lateral até a laje/ ate 2,40m/de 2,40m até o telhado </t>
  </si>
  <si>
    <t>desconto da área do tanque revestido com cerâmica</t>
  </si>
  <si>
    <t>Piso interno BHO</t>
  </si>
  <si>
    <t>Piso externo</t>
  </si>
  <si>
    <t>Piso Externo</t>
  </si>
  <si>
    <t>área de cobertura</t>
  </si>
  <si>
    <t>área de triangulo (b*h)/2</t>
  </si>
  <si>
    <t>área do retangulo</t>
  </si>
  <si>
    <t>área laterial</t>
  </si>
  <si>
    <t>escavação do terreno</t>
  </si>
  <si>
    <t>paredes</t>
  </si>
  <si>
    <t>lastro do fundo</t>
  </si>
  <si>
    <t>concreto sobre o lastro</t>
  </si>
  <si>
    <t>lateral e fundo ( comp  x lat/fund=)</t>
  </si>
  <si>
    <t>( 0,70m x 0,70m x 0,08m)= 0,04m³</t>
  </si>
  <si>
    <t>(7,80m x 0,245kg/m = 1,91 kg</t>
  </si>
  <si>
    <t>tampa</t>
  </si>
  <si>
    <t>comp.</t>
  </si>
  <si>
    <t xml:space="preserve">largura </t>
  </si>
  <si>
    <t>V=∏ * R² * H</t>
  </si>
  <si>
    <t>perimetro do cilindro =∏ * 2R</t>
  </si>
  <si>
    <t>valor do perimetro = 2 x (0,75) x 3,14= 4,71m</t>
  </si>
  <si>
    <t>parede</t>
  </si>
  <si>
    <t>comprimento</t>
  </si>
  <si>
    <t>área do fundo =∏ * r²</t>
  </si>
  <si>
    <t>área lateral =2*∏ *r*h</t>
  </si>
  <si>
    <t>AF = 3,14 x (0,75)² = 1,77m²</t>
  </si>
  <si>
    <t>AL = 2 x 3,14 x 0,75 x 0,05 = 0,24m²</t>
  </si>
  <si>
    <t>Volume do fundo =∏ * r² * h</t>
  </si>
  <si>
    <t>V = 3,14 x (0,75)² x 0,05 = 0,09m³</t>
  </si>
  <si>
    <t>Volume da Tampa =∏ * r² * h</t>
  </si>
  <si>
    <t>V = 3,14 x (0,85)² x 1,85 = 4,20m³</t>
  </si>
  <si>
    <t>Volume  =∏ * r² * h</t>
  </si>
  <si>
    <t>V = 3,14 x (0,75)² x 0,50 = 0,88m³</t>
  </si>
  <si>
    <t>valor do perimetro = 2 x (0,85) x 3,14= 5,34m</t>
  </si>
  <si>
    <t>1,20 m</t>
  </si>
  <si>
    <t>área da tampa =∏ * r²</t>
  </si>
  <si>
    <r>
      <rPr>
        <b/>
        <sz val="9"/>
        <rFont val="Calibri"/>
        <family val="2"/>
      </rPr>
      <t>CRONOGRAMA FÍSICO-FINANCEIRO</t>
    </r>
  </si>
  <si>
    <r>
      <rPr>
        <b/>
        <sz val="8.5"/>
        <rFont val="Arial"/>
        <family val="2"/>
      </rPr>
      <t>OBRA: MÓDULO SANTÁRIO (PRIVADA COM VASO SANITÁIO, BANHEIRO, FOSSA SÉPTICA, FILTRO, SUMIDOURO, LAVATÓRIO DE LOUÇA, TANQUE DE LAVAR ROUPA E RESERVATÓRIO ELEVADO)</t>
    </r>
  </si>
  <si>
    <r>
      <rPr>
        <b/>
        <sz val="8.5"/>
        <rFont val="Arial"/>
        <family val="2"/>
      </rPr>
      <t>CRONOGRAMA  FISICO-FINÂNCEIRO GERAL</t>
    </r>
  </si>
  <si>
    <t>PLANILHA DE BDI PARA OBRAS E SERVIÇOS DE ENGENHARIA</t>
  </si>
  <si>
    <t>Item</t>
  </si>
  <si>
    <t>Parcela do BDI</t>
  </si>
  <si>
    <t xml:space="preserve">AC = Taxa de Administração Central </t>
  </si>
  <si>
    <t>S e G = Taxas de Seguro e Garantia</t>
  </si>
  <si>
    <t>R = Taxa de Risco</t>
  </si>
  <si>
    <t>DF = Taxa de Despesas Financeiras</t>
  </si>
  <si>
    <t>L = Taxa de Lucro / Remuneração</t>
  </si>
  <si>
    <t>I = Taxa de incidência de Impostos (PIS, COFINS, e ISS)</t>
  </si>
  <si>
    <t xml:space="preserve">Impostos </t>
  </si>
  <si>
    <t>ISS</t>
  </si>
  <si>
    <t>PIS</t>
  </si>
  <si>
    <t>COFINS</t>
  </si>
  <si>
    <t>Total Impostos =</t>
  </si>
  <si>
    <t>Fórmula para o cálculo de BDI</t>
  </si>
  <si>
    <t>6.4</t>
  </si>
  <si>
    <t>CPRB</t>
  </si>
  <si>
    <t>( 0,60 m x 0,20 m ) x 2,00 unid = 0,24m²</t>
  </si>
  <si>
    <t>________________________________________________</t>
  </si>
  <si>
    <t>PLACA DE OBRA EM CHAPA GALVANIZADA</t>
  </si>
  <si>
    <t>tamanho da porta - 0,60m x 2,10m</t>
  </si>
  <si>
    <t>tamanho do cobogo (2 unid) - 0,60m x 0,20m</t>
  </si>
  <si>
    <t>area da porta de aluminio</t>
  </si>
  <si>
    <t xml:space="preserve">área da porta - 0,60m x 1,80m - </t>
  </si>
  <si>
    <t>descontar</t>
  </si>
  <si>
    <t>3,50 m</t>
  </si>
  <si>
    <t>86931</t>
  </si>
  <si>
    <t>VASO SANITÁRIO SIFONADO COM CAIXA ACOPLADA LOUÇA BRANCA, INCLUSO ENGATE FLEXÍVEL EM PLÁSTICO BRANCO, 1/2  X 40CM - FORNECIMENTO E INSTALAÇÃO. AF_01/2020</t>
  </si>
  <si>
    <t>98107</t>
  </si>
  <si>
    <t>CAIXA DE GORDURA SIMPLES (CAPACIDADE: 36 L), RETANGULAR, EM ALVENARIA COM BLOCOS DE CONCRETO, DIMENSÕES INTERNAS = 0,2X0,4 M, ALTURA INTERNA = 0,8 M. AF_12/2020</t>
  </si>
  <si>
    <t>tamanho do cobogo (2 unid) - 0,60m x 0,20m - 2lados</t>
  </si>
  <si>
    <t>tamanho da porta - (0,60 x 2,10)+(0,60x0,30)</t>
  </si>
  <si>
    <t>JOELHO PVC,  SOLDAVEL COM ROSCA, 90 GRAUS, 20 MM X 1/2", PARA AGUA FRIA PREDIAL</t>
  </si>
  <si>
    <t>INSUMO - 3521</t>
  </si>
  <si>
    <t>CURVA LONGA 90 GRAUS, PVC, SERIE NORMAL, ESGOTO PREDIAL, DN 100 MM, JUNTA ELÁSTICA, FORNECIDO E INSTALADO EM RAMAL DE DESCARGA OU RAMAL DE ESGOTO SANITÁRIO. AF_12/2014</t>
  </si>
  <si>
    <t>V = 3,14 x (0,65)² x 0,89 = 1,18 m³</t>
  </si>
  <si>
    <t>junção de parede</t>
  </si>
  <si>
    <t>12,10.1</t>
  </si>
  <si>
    <t>12.10.2</t>
  </si>
  <si>
    <t>12.10.2.2</t>
  </si>
  <si>
    <t>12.10.2.1</t>
  </si>
  <si>
    <t>12.10.2.3</t>
  </si>
  <si>
    <t>12.10.1</t>
  </si>
  <si>
    <t>12.10.1.1</t>
  </si>
  <si>
    <t>12.10.1.2</t>
  </si>
  <si>
    <t>12.10.1.3</t>
  </si>
  <si>
    <t>12.10.1.4</t>
  </si>
  <si>
    <t>12.10.1.5</t>
  </si>
  <si>
    <t>12.12</t>
  </si>
  <si>
    <t>6,00 m</t>
  </si>
  <si>
    <t>junção de alvenaria( 3,10+2,70+2,40+2,40)x0,15m=</t>
  </si>
  <si>
    <t>sub.total</t>
  </si>
  <si>
    <t>TOTAL sub = 16,60 M² x 2,00 lados =</t>
  </si>
  <si>
    <t>TORNEIRA CROMADA 1/2 OU 3/4 PARA TANQUE, PADRÃO POPULAR - FORNECIMENTO E INSTALAÇÃO. AF_01/2020</t>
  </si>
  <si>
    <t>COMPOSIÇÃO 01</t>
  </si>
  <si>
    <t>INSUMO - 3146</t>
  </si>
  <si>
    <t>FITA VEDA ROSCA EM ROLOS DE 18 MM X 10 M (L X C)</t>
  </si>
  <si>
    <t>Melhorias Sanitárias Domiciliares</t>
  </si>
  <si>
    <t>Placa da Obra</t>
  </si>
  <si>
    <t>Quant</t>
  </si>
  <si>
    <t>Und.</t>
  </si>
  <si>
    <t>Valor Total do Projeto ( unidades de Módulos + placa de obra)</t>
  </si>
  <si>
    <t>TOTAIS ACUMULADOS</t>
  </si>
  <si>
    <r>
      <rPr>
        <b/>
        <sz val="10"/>
        <rFont val="Arial"/>
        <family val="2"/>
      </rPr>
      <t>Unida
de</t>
    </r>
  </si>
  <si>
    <r>
      <rPr>
        <b/>
        <sz val="10"/>
        <rFont val="Arial"/>
        <family val="2"/>
      </rPr>
      <t>Valor
p/modulo</t>
    </r>
  </si>
  <si>
    <t>OBJETO: IMPLANTAÇÃO DE MELHORIAS DOMICILIARES - MSD</t>
  </si>
  <si>
    <t>EMBOÇO, PARA RECEBIMENTO DE CERÂMICA, EM ARGAMASSA TRAÇO 1:2:8, PREPARO MANUAL, APLICADO MANUALMENTE EM FACES INTERNAS DE PAREDES, PARA AMBIENTE COM ÁREA MAIOR QUE 10M2, ESPESSURA DE 20MM, COM EXECUÇÃO DE TALISCAS. AF_06/2014</t>
  </si>
  <si>
    <t>ENDEREÇO DA OBRA: MUNICÍPIO DE  - PARÁ</t>
  </si>
  <si>
    <t>ENDEREÇO DA OBRA: MUNICÍPIO DE - PARÁ</t>
  </si>
  <si>
    <t>( 3,70m + 2,40 m)= 8,88 m</t>
  </si>
  <si>
    <t>INSUMO - 00000377</t>
  </si>
  <si>
    <t>INSUMO - 3533</t>
  </si>
  <si>
    <t>JOELHO DE REDUCAO, PVC SOLDAVEL, 90 GRAUS, 25 MM X 20 MM, PARA AGUA FRIA PREDIAL</t>
  </si>
  <si>
    <t>KIT DE ACESSORIOS PARA BANHEIRO EM METAL CROMADO, 5 PECAS, INCLUSO FIXAÇÃO. AF_01/2020</t>
  </si>
  <si>
    <t>REVESTIMENTO CERÂMICO PARA PAREDES INTERNAS COM PLACAS TIPO ESMALTADA EXTRA DE DIMENSÕES 25X35 CM APLICADAS EM AMBIENTES DE ÁREA MAIOR QUE 5 M² A MEIA ALTURA INTEIRA DAS PAREDES. AF_06/2014</t>
  </si>
  <si>
    <t>CAIXA DE GORDURA SIMPLES, CIRCULAR, EM CONCRETO PRÉ-MOLDADO, DIÂMETRO INTERNO = 0,4 M, ALTURA INTERNA = 0,4 M. AF_12/2020</t>
  </si>
  <si>
    <t>1ºTRIMESTRE</t>
  </si>
  <si>
    <t>2º TRIMESTRE</t>
  </si>
  <si>
    <t>3º TRIMESTRE</t>
  </si>
  <si>
    <t>CONCRETO CICLOPICO FCK=15MPA 30% PEDRA DE MAO INCLUSIVE LANCAMENTO</t>
  </si>
  <si>
    <t>TUBO, PVC, SOLDÁVEL, DN 20MM, INSTALADO EM RAMAL DE DISTRIBUIÇÃO DE ÁGUA - FORNECIMENTO E INSTALAÇÃO.</t>
  </si>
  <si>
    <t>CAIXA D´ÁGUA EM POLIETILENO, 500 LITROS (INCLUSOS TUBOS, RNEIRA DE BÓIA) - FORNECIMENTO E INSTALAÇÃO. AF_06/2021</t>
  </si>
  <si>
    <t>LUMINÁRIA TIPO PLAFON CIRCULAR, DE SOBREPOR, COM LED DE 12/13 W - FORNECIMENTO E INSTALAÇÃO. AF_03/2022</t>
  </si>
  <si>
    <t>ARMAÇÃO DE LAJE DE UMA ESTRUTURA CONVENCIONAL DE CONCRETO ARMADO  UTILIZANDO AÇO CA-50 DE 6,3 MM - MONTAGEM. AF_06/2022</t>
  </si>
  <si>
    <t>CONCRETO FCK = 15MPA, TRAÇO 1:3,4:3,5 (CIMENTO/ AREIA MÉDIA/ BRITA 1)  - PREPARO MANUAL. AF_05/2021</t>
  </si>
  <si>
    <t>FABRICAÇÃO DE FÔRMA PARA LAJES, EM MADEIRA SERRADA, E=25 MM. AF_09/2020</t>
  </si>
  <si>
    <t>RUFO EM CHAPA DE AÇO GALVANIZADO NÚMERO 24, CORTE DE 25 CM, INCLUSO TRANSPORTE VERTICAL. AF_07/2019</t>
  </si>
  <si>
    <t>PORTA EM ALUMÍNIO DE ABRIR TIPO VENEZIANA COM GUARNIÇÃO, FIXAÇÃO COM PARAFUSOS - FORNECIMENTO E INSTALAÇÃO. AF_12/2019</t>
  </si>
  <si>
    <t>PINTURA LÁTEX ACRÍLICA PREMIUM, APLICAÇÃO MANUAL EM PAREDES, DUAS DEMÃOS. AF_04/2023</t>
  </si>
  <si>
    <t>REGISTRO DE ESFERA, PVC, SOLDÁVEL, COM VOLANTE, DN 25 MM - FORNECIMENTO E INSTALAÇÃO. AF_08/2021</t>
  </si>
  <si>
    <t>PONTALETE *7,5 X 7,5* CM EM PINUS, MISTA OU EQUIVALENTE DA REGIAO - BRUTA</t>
  </si>
  <si>
    <t>BDI</t>
  </si>
  <si>
    <r>
      <rPr>
        <sz val="12"/>
        <rFont val="Arial"/>
        <family val="2"/>
      </rPr>
      <t>BDI CALCULADO DE ACORDO COM AS RECOMENDAÇÕES DO TRIBUNAL DE CONTAS DA UNIÃO FONTE:
- Acórdão Nº 2622/2013-P.</t>
    </r>
  </si>
  <si>
    <t>CHAPISCO APLICADO EM ALVENARIAS E ESTRUTURAS DE CONCRETO INTERNAS, COM COLHER DE PEDREIRO.  ARGAMASSA TRAÇO 1:3 COM PREPARO MANUAL. AF_10/2022</t>
  </si>
  <si>
    <t>ALVENARIA DE VEDAÇÃO DE BLOCOS CERÂMICOS FURADOS NA HORIZONTAL DE 11,5X19X19CM (ESPESSURA 11,5CM) DE PAREDES COM ÁREA LÍQUIDA MAIOR OU IGUAL A 6M² SEM VÃOS E ARGAMASSA DE ASSENTAMENTO COM PREPARO MANUAL. AF_12/2021</t>
  </si>
  <si>
    <t>CONCRETO FCK = 15MPA, TRAÇO 1:3,4:3,5 (CIMENTO/ AREIA MÉDIA/ BRITA 1)  - PREPARO MANUAL. AF_07/2016</t>
  </si>
  <si>
    <t>CONCRETO FCK = 15MPA, TRAÇO 1:3,4:3,5 (CIMENTO/ AREIA MÉDIA/ BRITA 1)  - PREPARO MANUAL. AF_06/2022 (FUNDO FALSO)</t>
  </si>
  <si>
    <t>CONCRETO MAGRO PARA LASTRO, TRAÇO 1:4,5:4,5 (CIMENTO/ AREIA MÉDIA/ BRITA 1) - PREPARO MANUAL. AF_05/2021 (FUNDO DA CAIXA)</t>
  </si>
  <si>
    <t>CONCRETO MAGRO PARA LASTRO, TRAÇO 1:4,5:4,5 (CIMENTO/ AREIA MÉDIA/ BRITA 1) - PREPARO MANUAL. AF_05/2021 (FUNDO)</t>
  </si>
  <si>
    <t xml:space="preserve">CONCRETO FCK = 15MPA, TRAÇO 1:3,4:3,5 (CIMENTO/ AREIA MÉDIA/ BRITA 1)  - PREPARO MANUAL. AF_05/2021 </t>
  </si>
  <si>
    <t>INTERRUPTOR PARALELO (1 MÓDULO) COM 1 TOMADA DE EMBUTIR 2P+T 10 A,  INCLUINDO SUPORTE E PLACA - FORNECIMENTO E INSTALAÇÃO. AF_03/2023</t>
  </si>
  <si>
    <t>CABO DE COBRE FLEXÍVEL ISOLADO, 6 MM², ANTI-CHAMA 0,6/1,0 KV, PARA CIRCUITOS TERMINAIS - FORNECIMENTO E INSTALAÇÃO. AF_03/2023</t>
  </si>
  <si>
    <t>ELETRODUTO RÍGIDO ROSCÁVEL, PVC, DN 40 MM (1 1/4"), PARA CIRCUITOS TERMINAIS, INSTALADO EM PAREDE - FORNECIMENTO E INSTALAÇÃO. AF_03/2023</t>
  </si>
  <si>
    <r>
      <t>PLACA DE OBRA EM CHAPA DE ACO GALVANIZADO (</t>
    </r>
    <r>
      <rPr>
        <sz val="10"/>
        <color indexed="10"/>
        <rFont val="Cambria"/>
        <family val="1"/>
      </rPr>
      <t>3,00x2,00</t>
    </r>
    <r>
      <rPr>
        <sz val="10"/>
        <rFont val="Cambria"/>
        <family val="1"/>
      </rPr>
      <t>)</t>
    </r>
  </si>
  <si>
    <t>( 3,00 m x 2,00 m)  x 1,00 unid</t>
  </si>
  <si>
    <t>ARMAÇÃO DE LAJE DE ESTRUTURA CONVENCIONAL DE CONCRETO ARMADO UTILIZANDO AÇO CA-50 DE 6,3 MM - MONTAGEM. AF_06/2022</t>
  </si>
  <si>
    <t>M²</t>
  </si>
  <si>
    <t xml:space="preserve">22,15 m x 0,245 kg/m = 5,43 kg </t>
  </si>
  <si>
    <t>(0,63m x 0,63m x 0,05m)</t>
  </si>
  <si>
    <t>FOSSA SÉPTICA - (2,10 m x 1,20 m x 1,60 m)</t>
  </si>
  <si>
    <t>Obs: A alvenaria será assentada sobre a laje e lastro (0,10m), por tanto foi considerada a altura da alvenaria de 1,5m.</t>
  </si>
  <si>
    <t>( 2,10m x 1,20m x 0,10m)= 0,25m³</t>
  </si>
  <si>
    <t>(2,10m x 1,20m x 0,05m) = 0,13m³</t>
  </si>
  <si>
    <t>(39,00m x 0,245kg/m= 9,56 kg</t>
  </si>
  <si>
    <t>V = 3,14 x (0,75)² x 1,86 = 3,29 m³</t>
  </si>
  <si>
    <t>( 39,00m x 0,245 kg/m = 9,56kg )</t>
  </si>
  <si>
    <t>V = 3,14 x (0,75)² x 0,06 = 0,11m³</t>
  </si>
  <si>
    <t>( 39,00m x 0,245kg/m = 9,56 )kg</t>
  </si>
  <si>
    <t>V = 3,14 x (0,85)² x 0,05 = 0,11m³</t>
  </si>
  <si>
    <t>AF = 3,14 x (0,85)² = 2,27m²</t>
  </si>
  <si>
    <t>AL = 2 x 3,14 x 0,85 x 0,05 = 0,27m²</t>
  </si>
  <si>
    <t>tamanho da porta - (0,60 x 2,10)</t>
  </si>
  <si>
    <t>SINAPI SETEMBRO - 2024 (DESONERADA)</t>
  </si>
  <si>
    <t>DATA : 07/11/2024</t>
  </si>
  <si>
    <t>LOCACAO CONVENCIONAL DE OBRA, UTILIZANDO GABARITO DE TÁBUAS CORRIDAS PONTALETADAS A CADA 2,00M -  2 UTILIZAÇÕES. AF_03/2024</t>
  </si>
  <si>
    <t>ESCAVAÇÃO MANUAL DE VALA COM PROFUNDIDADE MENOR OU IGUAL A 1,30 M. AF_09/2024</t>
  </si>
  <si>
    <t>ALVENARIA DE VEDAÇÃO DE BLOCOS CERÂMICOS FURADOS NA HORIZONTAL DE 11,5X19X19CM (ESPESSURA 11,5M) DE PAREDES COM ÁREA LÍQUIDA MAIOR OU IGUAL A 6M² SEM VÃOS E ARGAMASSA DE ASSENTAMENTO COM PREPARO MANUAL. AF_12/2021</t>
  </si>
  <si>
    <t>CHAPISCO APLICADO EM ALVENARIAS E ESTRUTURAS DE CONCRETO INTERNAS, COM COLHER DE PEDREIRO. ARGAMASSA TRAÇO 1:3 COM PREPARO COM PREPARO MANUAL. AF_10/2022</t>
  </si>
  <si>
    <t>MASSA ÚNICA, PARA RECEBIMENTO DE PINTURA, EM ARGAMASSA TRAÇO 1:2:8, PREPARO MANUAL, APLICADA MANUALMENTE EM FACES INTERNAS DE PAREDES, ESPESSURA DE 20MM, COM EXECUÇÃO DE TALISCAS. AF_03/2024</t>
  </si>
  <si>
    <t>EMBOÇO, PARA RECEBIMENTO DE CERÂMICA, EM ARGAMASSA TRAÇO 1:2:8, PREPARO MANUAL, APLICADO MANUALMENTE EM FACES INTERNAS DE PAREDES, PARA AMBIENTE COM ÁREA MAIOR QUE 10M2, ESPESSURA DE 20MM, COM EXECUÇÃO DE TALISCAS. AF_03/2024</t>
  </si>
  <si>
    <t>REVESTIMENTO CERÂMICO PARA PAREDES INTERNAS COM PLACAS TIPO ESMALTADA EXTRA DE DIMENSÕES 25X35 CM APLICADAS EM AMBIENTES DE ÁREA MAIOR QUE 5 M² A MEIA ALTURA INTEIRA DAS PAREDES. AF_02/2023</t>
  </si>
  <si>
    <t>CONTRAPISO EM ARGAMASSA TRAÇO 1:4 (CIMENTO E AREIA), PREPARO MANUAL, APLICADO EM ÁREAS MOLHADAS SOBRE IMPERMEABILIZAÇÃO, ESPESSURA 3CM. AF_07/2021</t>
  </si>
  <si>
    <t>EXECUÇÃO DE PASSEIO (CALÇADA) OU PISO DE CONCRETO COM CONCRETO MOLDADO INLOCO, FEITO EM OBRA, ACABAMENTO   CONVENCIONAL, NÃO ARMADO. AF_08/2022</t>
  </si>
  <si>
    <t>REVESTIMENTO CERÂMICO PARA PISO COM PLACAS TIPO ESMALTADA EXTRA DE DIMENSÕES 35X35 CM APLICADA EM AMBIENTES DE ÁREA MENOR QUE 5 M2. AF_02/2023</t>
  </si>
  <si>
    <t>JOELHO 90 GRAUS, PVC, SOLDÁVEL, DN 20MM, INSTALADO EM RAMAL DE DISTRIBUIÇÃO DE ÁGUA - FORNECIMENTO E INSTALAÇÃO. AF_06/2022</t>
  </si>
  <si>
    <t>PLACA DE OBRA (PARA CONSTRUCAO CIVIL) EM CHAPA GALVANIZADA *N. 22*, ADESIVADA, DE *2,4 X 1,1,2* M (SEM POSTES PARA FIXACAO)</t>
  </si>
  <si>
    <t>DATA BASE :  SINAPI SETEMBRO/2024 - DESONERADA</t>
  </si>
  <si>
    <t>P UNIT C/ BDI</t>
  </si>
  <si>
    <t>ENDEREÇO DA OBRA: MUNICÍPIO DE RIO MARIA - PARÁ</t>
  </si>
  <si>
    <t>SUBTOTAL DO ITEM 18.0</t>
  </si>
  <si>
    <t xml:space="preserve">COD. </t>
  </si>
  <si>
    <t>BANCO DADOS</t>
  </si>
  <si>
    <t>SINAPI</t>
  </si>
  <si>
    <t>Obra</t>
  </si>
  <si>
    <t>Bancos</t>
  </si>
  <si>
    <t>B.D.I.</t>
  </si>
  <si>
    <t>Encargos Sociais</t>
  </si>
  <si>
    <t>MÓDULO SANTÁRIO (PRIVADA COM VASO SANITÁIO, BANHEIRO, FOSSA SÉPTICA, FILTRO, SUMIDOURO, LAVATÓRIO DE LOUÇA, TANQUE DE LAVAR ROUPA E RESERVATÓRIO ELEVADO)</t>
  </si>
  <si>
    <t xml:space="preserve">SINAPI - 09/2024 - Pará
</t>
  </si>
  <si>
    <t>26,27%</t>
  </si>
  <si>
    <t>Desonerado: embutido nos preços unitário dos insumos de mão de obra, de acordo com as bases.</t>
  </si>
  <si>
    <t>Planilha Orçamentária Analítica</t>
  </si>
  <si>
    <t xml:space="preserve"> 1 </t>
  </si>
  <si>
    <t xml:space="preserve"> 1.1 </t>
  </si>
  <si>
    <t>Código</t>
  </si>
  <si>
    <t>Banco</t>
  </si>
  <si>
    <t>Descrição</t>
  </si>
  <si>
    <t>Tipo</t>
  </si>
  <si>
    <t>Und</t>
  </si>
  <si>
    <t>Quant.</t>
  </si>
  <si>
    <t>Valor Unit</t>
  </si>
  <si>
    <t>Total</t>
  </si>
  <si>
    <t>Composição</t>
  </si>
  <si>
    <t xml:space="preserve"> 99059 </t>
  </si>
  <si>
    <t>LOCAÇÃO CONVENCIONAL DE OBRA, UTILIZANDO GABARITO DE TÁBUAS CORRIDAS PONTALETADAS A CADA 2,00M -  2 UTILIZAÇÕES. AF_03/2024</t>
  </si>
  <si>
    <t>SERT - SERVIÇOS TÉCNICOS</t>
  </si>
  <si>
    <t>Composição Auxiliar</t>
  </si>
  <si>
    <t xml:space="preserve"> 88239 </t>
  </si>
  <si>
    <t>AJUDANTE DE CARPINTEIRO COM ENCARGOS COMPLEMENTARES</t>
  </si>
  <si>
    <t>SEDI - SERVIÇOS DIVERSOS</t>
  </si>
  <si>
    <t xml:space="preserve"> 88262 </t>
  </si>
  <si>
    <t>CARPINTEIRO DE FORMAS COM ENCARGOS COMPLEMENTARES</t>
  </si>
  <si>
    <t xml:space="preserve"> 91692 </t>
  </si>
  <si>
    <t>SERRA CIRCULAR DE BANCADA COM MOTOR ELÉTRICO POTÊNCIA DE 5HP, COM COIFA PARA DISCO 10" - CHP DIURNO. AF_08/2015</t>
  </si>
  <si>
    <t>CHOR - CUSTOS HORÁRIOS DE MÁQUINAS E EQUIPAMENTOS</t>
  </si>
  <si>
    <t>CHP</t>
  </si>
  <si>
    <t xml:space="preserve"> 91693 </t>
  </si>
  <si>
    <t>SERRA CIRCULAR DE BANCADA COM MOTOR ELÉTRICO POTÊNCIA DE 5HP, COM COIFA PARA DISCO 10" - CHI DIURNO. AF_08/2015</t>
  </si>
  <si>
    <t>CHI</t>
  </si>
  <si>
    <t xml:space="preserve"> 94974 </t>
  </si>
  <si>
    <t>CONCRETO MAGRO PARA LASTRO, TRAÇO 1:4,5:4,5 (EM MASSA SECA DE CIMENTO/ AREIA MÉDIA/ BRITA 1) - PREPARO MANUAL. AF_05/2021</t>
  </si>
  <si>
    <t>FUES - FUNDAÇÕES E ESTRUTURAS</t>
  </si>
  <si>
    <t>m³</t>
  </si>
  <si>
    <t>Insumo</t>
  </si>
  <si>
    <t xml:space="preserve"> 00004417 </t>
  </si>
  <si>
    <t>SARRAFO NAO APARELHADO *2,5 X 7* CM, EM MACARANDUBA/MASSARANDUBA, ANGELIM, PEROBA-ROSA OU EQUIVALENTE DA REGIAO - BRUTA</t>
  </si>
  <si>
    <t>Material</t>
  </si>
  <si>
    <t xml:space="preserve"> 00004433 </t>
  </si>
  <si>
    <t>CAIBRO NAO APARELHADO *6 X 6* CM, EM MACARANDUBA/MASSARANDUBA, ANGELIM OU EQUIVALENTE DA REGIAO - BRUTA</t>
  </si>
  <si>
    <t xml:space="preserve"> 00005068 </t>
  </si>
  <si>
    <t>PREGO DE ACO POLIDO COM CABECA 17 X 21 (2 X 11)</t>
  </si>
  <si>
    <t xml:space="preserve"> 00007356 </t>
  </si>
  <si>
    <t>TINTA LATEX ACRILICA PREMIUM, COR BRANCO FOSCO</t>
  </si>
  <si>
    <t>L</t>
  </si>
  <si>
    <t xml:space="preserve"> 00010567 </t>
  </si>
  <si>
    <t>TABUA *2,5 X 23* CM EM PINUS, MISTA OU EQUIVALENTE DA REGIAO - BRUTA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</si>
  <si>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</si>
  <si>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</si>
  <si>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</si>
  <si>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</si>
  <si>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</si>
  <si>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</si>
  <si>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</si>
  <si>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 xml:space="preserve"> 2 </t>
  </si>
  <si>
    <t xml:space="preserve"> 2.1 </t>
  </si>
  <si>
    <t xml:space="preserve"> 93358 </t>
  </si>
  <si>
    <t>ESCAVAÇÃO MANUAL DE VALA. AF_09/2024</t>
  </si>
  <si>
    <t>MOVT - MOVIMENTO DE TERRA</t>
  </si>
  <si>
    <t xml:space="preserve"> 88316 </t>
  </si>
  <si>
    <t>SERVENTE COM ENCARGOS COMPLEMENTARES</t>
  </si>
  <si>
    <t xml:space="preserve"> 2.2 </t>
  </si>
  <si>
    <t xml:space="preserve"> 102487 </t>
  </si>
  <si>
    <t>CONCRETO CICLÓPICO FCK = 15MPA, 30% PEDRA DE MÃO EM VOLUME REAL, INCLUSIVE LANÇAMENTO. AF_05/2021</t>
  </si>
  <si>
    <t xml:space="preserve"> 88309 </t>
  </si>
  <si>
    <t>PEDREIRO COM ENCARGOS COMPLEMENTARES</t>
  </si>
  <si>
    <t xml:space="preserve"> 90586 </t>
  </si>
  <si>
    <t>VIBRADOR DE IMERSÃO, DIÂMETRO DE PONTEIRA 45MM, MOTOR ELÉTRICO TRIFÁSICO POTÊNCIA DE 2 CV - CHP DIURNO. AF_06/2015</t>
  </si>
  <si>
    <t xml:space="preserve"> 90587 </t>
  </si>
  <si>
    <t>VIBRADOR DE IMERSÃO, DIÂMETRO DE PONTEIRA 45MM, MOTOR ELÉTRICO TRIFÁSICO POTÊNCIA DE 2 CV - CHI DIURNO. AF_06/2015</t>
  </si>
  <si>
    <t xml:space="preserve"> 94963 </t>
  </si>
  <si>
    <t>CONCRETO FCK = 15MPA, TRAÇO 1:3,4:3,5 (EM MASSA SECA DE CIMENTO/ AREIA MÉDIA/ BRITA 1) - PREPARO MECÂNICO COM BETONEIRA 400 L. AF_05/2021</t>
  </si>
  <si>
    <t xml:space="preserve"> 00004730 </t>
  </si>
  <si>
    <t>PEDRA DE MAO OU PEDRA RACHAO PARA ARRIMO/FUNDACAO (POSTO PEDREIRA/FORNECEDOR, SEM FRETE)</t>
  </si>
  <si>
    <t xml:space="preserve"> 3 </t>
  </si>
  <si>
    <t xml:space="preserve"> 3.1 </t>
  </si>
  <si>
    <t xml:space="preserve"> 103331 </t>
  </si>
  <si>
    <t>ALVENARIA DE VEDAÇÃO DE BLOCOS CERÂMICOS FURADOS NA HORIZONTAL DE 11,5X19X19 CM (ESPESSURA 11,5 CM) E ARGAMASSA DE ASSENTAMENTO COM PREPARO MANUAL. AF_12/2021</t>
  </si>
  <si>
    <t>PARE - PAREDES/PAINEIS</t>
  </si>
  <si>
    <t>m²</t>
  </si>
  <si>
    <t xml:space="preserve"> 87369 </t>
  </si>
  <si>
    <t>ARGAMASSA TRAÇO 1:2:8 (EM VOLUME DE CIMENTO, CAL E AREIA MÉDIA ÚMIDA) PARA EMBOÇO/MASSA ÚNICA/ASSENTAMENTO DE ALVENARIA DE VEDAÇÃO, PREPARO MANUAL. AF_08/2019</t>
  </si>
  <si>
    <t xml:space="preserve"> 00034558 </t>
  </si>
  <si>
    <t>TELA DE ACO SOLDADA GALVANIZADA/ZINCADA PARA ALVENARIA, FIO D = *1,20 A 1,70* MM, MALHA 15 X 15 MM, (C X L) *50 X 10,5* CM</t>
  </si>
  <si>
    <t xml:space="preserve"> 00037395 </t>
  </si>
  <si>
    <t>PINO DE ACO COM FURO, HASTE = 27 MM (ACAO DIRETA)</t>
  </si>
  <si>
    <t>CENTO</t>
  </si>
  <si>
    <t xml:space="preserve"> 00038783 </t>
  </si>
  <si>
    <t>BLOCO CERAMICO / TIJOLO VAZADO PARA ALVENARIA DE VEDACAO, FUROS NA HORIZONTAL DE 11,5 X 19 X 19 CM (L X A X C)</t>
  </si>
  <si>
    <t xml:space="preserve"> 3.2 </t>
  </si>
  <si>
    <t xml:space="preserve"> 101162 </t>
  </si>
  <si>
    <t xml:space="preserve"> 100489 </t>
  </si>
  <si>
    <t>ARGAMASSA TRAÇO 1:3 (EM VOLUME DE CIMENTO E AREIA MÉDIA ÚMIDA), PREPARO MECÂNICO COM BETONEIRA 600 L. AF_08/2019</t>
  </si>
  <si>
    <t xml:space="preserve"> 00007272 </t>
  </si>
  <si>
    <t>ELEMENTO VAZADO CERAMICO QUADRADO (TIPO RETO OU REDONDO) DE *7 A 9 X 20 X 20* CM (L X A X C)</t>
  </si>
  <si>
    <t xml:space="preserve"> 4 </t>
  </si>
  <si>
    <t xml:space="preserve"> 4.1 </t>
  </si>
  <si>
    <t xml:space="preserve"> 87878 </t>
  </si>
  <si>
    <t>REVE - REVESTIMENTO E TRATAMENTO DE SUPERFÍCIES</t>
  </si>
  <si>
    <t xml:space="preserve"> 87377 </t>
  </si>
  <si>
    <t>ARGAMASSA TRAÇO 1:3 (EM VOLUME DE CIMENTO E AREIA GROSSA ÚMIDA) PARA CHAPISCO CONVENCIONAL, PREPARO MANUAL. AF_08/2019</t>
  </si>
  <si>
    <t xml:space="preserve"> 4.2 </t>
  </si>
  <si>
    <t xml:space="preserve"> 87530 </t>
  </si>
  <si>
    <t>MASSA ÚNICA, EM ARGAMASSA TRAÇO 1:2:8, PREPARO MANUAL, APLICADA MANUALMENTE EM PAREDES INTERNAS DE AMBIENTES COM ÁREA ENTRE 5M² E 10M², E = 17,5MM, COM TALISCAS. AF_03/2024</t>
  </si>
  <si>
    <t xml:space="preserve"> 4.3 </t>
  </si>
  <si>
    <t xml:space="preserve"> 87536 </t>
  </si>
  <si>
    <t>EMBOÇO, EM ARGAMASSA TRAÇO 1:2:8, PREPARO MANUAL, APLICADO MANUALMENTE EM PAREDES INTERNAS DE AMBIENTES COM ÁREA MAIOR QUE 10M², E = 17,5MM, COM TALISCAS. AF_03/2024</t>
  </si>
  <si>
    <t xml:space="preserve"> 4.4 </t>
  </si>
  <si>
    <t xml:space="preserve"> 87271 </t>
  </si>
  <si>
    <t>REVESTIMENTO CERÂMICO PARA PAREDES INTERNAS COM PLACAS TIPO ESMALTADA DE DIMENSÕES 25X35 CM APLICADAS A MEIA ALTURA DAS PAREDES. AF_02/2023_PE</t>
  </si>
  <si>
    <t xml:space="preserve"> 88256 </t>
  </si>
  <si>
    <t>AZULEJISTA OU LADRILHISTA COM ENCARGOS COMPLEMENTARES</t>
  </si>
  <si>
    <t xml:space="preserve"> 00000536 </t>
  </si>
  <si>
    <t>REVESTIMENTO EM CERAMICA ESMALTADA, PEI MENOR OU IGUAL A 3, FORMATO MENOR OU IGUAL A 2025 CM2</t>
  </si>
  <si>
    <t xml:space="preserve"> 00001381 </t>
  </si>
  <si>
    <t>ARGAMASSA COLANTE AC I PARA CERAMICAS</t>
  </si>
  <si>
    <t xml:space="preserve"> 00034357 </t>
  </si>
  <si>
    <t>REJUNTE CIMENTICIO, QUALQUER COR</t>
  </si>
  <si>
    <t xml:space="preserve"> 5 </t>
  </si>
  <si>
    <t xml:space="preserve"> 5.1 </t>
  </si>
  <si>
    <t xml:space="preserve"> 87757 </t>
  </si>
  <si>
    <t>CONTRAPISO EM ARGAMASSA TRAÇO 1:4 (CIMENTO E AREIA), PREPARO MANUAL, APLICADO EM ÁREAS MOLHADAS SOBRE IMPERMEABILIZAÇÃO, ACABAMENTO NÃO REFORÇADO, ESPESSURA 3CM. AF_07/2021</t>
  </si>
  <si>
    <t>PISO - PISOS</t>
  </si>
  <si>
    <t xml:space="preserve"> 87373 </t>
  </si>
  <si>
    <t>ARGAMASSA TRAÇO 1:4 (EM VOLUME DE CIMENTO E AREIA MÉDIA ÚMIDA) PARA CONTRAPISO, PREPARO MANUAL. AF_08/2019</t>
  </si>
  <si>
    <t xml:space="preserve"> 00001379 </t>
  </si>
  <si>
    <t>CIMENTO PORTLAND COMPOSTO CP II-32</t>
  </si>
  <si>
    <t xml:space="preserve"> 5.2 </t>
  </si>
  <si>
    <t xml:space="preserve"> 94990 </t>
  </si>
  <si>
    <t>EXECUÇÃO DE PASSEIO (CALÇADA) OU PISO DE CONCRETO COM CONCRETO MOLDADO IN LOCO, FEITO EM OBRA, ACABAMENTO CONVENCIONAL, NÃO ARMADO. AF_08/2022</t>
  </si>
  <si>
    <t xml:space="preserve"> 94964 </t>
  </si>
  <si>
    <t>CONCRETO FCK = 20MPA, TRAÇO 1:2,7:3 (EM MASSA SECA DE CIMENTO/ AREIA MÉDIA/ BRITA 1) - PREPARO MECÂNICO COM BETONEIRA 400 L. AF_05/2021</t>
  </si>
  <si>
    <t xml:space="preserve"> 00002692 </t>
  </si>
  <si>
    <t>DESMOLDANTE PROTETOR PARA FORMAS DE MADEIRA, DE BASE OLEOSA EMULSIONADA EM AGUA</t>
  </si>
  <si>
    <t xml:space="preserve"> 00004509 </t>
  </si>
  <si>
    <t>SARRAFO *2,5 X 10* CM EM PINUS, MISTA OU EQUIVALENTE DA REGIAO - BRUTA</t>
  </si>
  <si>
    <t xml:space="preserve"> 00004517 </t>
  </si>
  <si>
    <t>SARRAFO *2,5 X 7,5* CM EM PINUS, MISTA OU EQUIVALENTE DA REGIAO - BRUTA</t>
  </si>
  <si>
    <t xml:space="preserve"> 5.3 </t>
  </si>
  <si>
    <t xml:space="preserve"> 87246 </t>
  </si>
  <si>
    <t>REVESTIMENTO CERÂMICO PARA PISO COM PLACAS TIPO ESMALTADA DE DIMENSÕES 35X35 CM APLICADA EM AMBIENTES DE ÁREA MENOR QUE 5 M2. AF_02/2023_PE</t>
  </si>
  <si>
    <t xml:space="preserve"> 00001287 </t>
  </si>
  <si>
    <t>PISO EM CERAMICA ESMALTADA, COR LISA, PEI MAIOR OU IGUAL A 4, FORMATO MENOR OU IGUAL A 2025 CM2</t>
  </si>
  <si>
    <t xml:space="preserve"> 6 </t>
  </si>
  <si>
    <t xml:space="preserve"> 6.1 </t>
  </si>
  <si>
    <t xml:space="preserve"> 6.1.1 </t>
  </si>
  <si>
    <t xml:space="preserve"> 92544 </t>
  </si>
  <si>
    <t>COBE - COBERTURA</t>
  </si>
  <si>
    <t xml:space="preserve"> 93281 </t>
  </si>
  <si>
    <t>GUINCHO ELÉTRICO DE COLUNA, CAPACIDADE 400 KG, COM MOTO FREIO, MOTOR TRIFÁSICO DE 1,25 CV - CHP DIURNO. AF_03/2016</t>
  </si>
  <si>
    <t xml:space="preserve"> 93282 </t>
  </si>
  <si>
    <t>GUINCHO ELÉTRICO DE COLUNA, CAPACIDADE 400 KG, COM MOTO FREIO, MOTOR TRIFÁSICO DE 1,25 CV - CHI DIURNO. AF_03/2016</t>
  </si>
  <si>
    <t xml:space="preserve"> 00004472 </t>
  </si>
  <si>
    <t>VIGA NAO APARELHADA *6 X 16* CM, EM MACARANDUBA/MASSARANDUBA, ANGELIM OU EQUIVALENTE DA REGIAO - BRUTA</t>
  </si>
  <si>
    <t xml:space="preserve"> 00040568 </t>
  </si>
  <si>
    <t>PREGO DE ACO POLIDO COM CABECA 22 X 48 (4 1/4 X 5)</t>
  </si>
  <si>
    <t xml:space="preserve"> 6.1.2 </t>
  </si>
  <si>
    <t xml:space="preserve"> 94207 </t>
  </si>
  <si>
    <t xml:space="preserve"> 88323 </t>
  </si>
  <si>
    <t>TELHADISTA COM ENCARGOS COMPLEMENTARES</t>
  </si>
  <si>
    <t xml:space="preserve"> 00001607 </t>
  </si>
  <si>
    <t>CONJUNTO ARRUELAS DE VEDACAO 5/16" PARA TELHA FIBROCIMENTO (UMA ARRUELA METALICA E UMA ARRUELA PVC - CONICAS)</t>
  </si>
  <si>
    <t>CJ</t>
  </si>
  <si>
    <t xml:space="preserve"> 00004302 </t>
  </si>
  <si>
    <t>PARAFUSO ZINCADO ROSCA SOBERBA, CABECA SEXTAVADA, 5/16" X 250 MM, PARA FIXACAO DE TELHA EM MADEIRA</t>
  </si>
  <si>
    <t xml:space="preserve"> 00007194 </t>
  </si>
  <si>
    <t>TELHA DE FIBROCIMENTO ONDULADA E = 6 MM, DE 2,44 X 1,10 M (SEM AMIANTO)</t>
  </si>
  <si>
    <t xml:space="preserve"> 6.2 </t>
  </si>
  <si>
    <t xml:space="preserve"> 6.2.1 </t>
  </si>
  <si>
    <t xml:space="preserve"> 92769 </t>
  </si>
  <si>
    <t xml:space="preserve"> 88238 </t>
  </si>
  <si>
    <t>AJUDANTE DE ARMADOR COM ENCARGOS COMPLEMENTARES</t>
  </si>
  <si>
    <t xml:space="preserve"> 88245 </t>
  </si>
  <si>
    <t>ARMADOR COM ENCARGOS COMPLEMENTARES</t>
  </si>
  <si>
    <t xml:space="preserve"> 92801 </t>
  </si>
  <si>
    <t>CORTE E DOBRA DE AÇO CA-50, DIÂMETRO DE 6,3 MM. AF_06/2022</t>
  </si>
  <si>
    <t xml:space="preserve"> 00039017 </t>
  </si>
  <si>
    <t>ESPACADOR / DISTANCIADOR CIRCULAR COM ENTRADA LATERAL, EM PLASTICO, PARA VERGALHAO *4,2 A 12,5* MM, COBRIMENTO 20 MM</t>
  </si>
  <si>
    <t xml:space="preserve"> 00043132 </t>
  </si>
  <si>
    <t>ARAME RECOZIDO 16 BWG, D = 1,65 MM (0,016 KG/M) OU 18 BWG, D = 1,25 MM (0,01 KG/M)</t>
  </si>
  <si>
    <t xml:space="preserve"> 6.2.2 </t>
  </si>
  <si>
    <t xml:space="preserve"> 94975 </t>
  </si>
  <si>
    <t>CONCRETO FCK = 15MPA, TRAÇO 1:3,4:3,5 (EM MASSA SECA DE CIMENTO/ AREIA MÉDIA/ BRITA 1) - PREPARO MANUAL. AF_05/2021</t>
  </si>
  <si>
    <t xml:space="preserve"> 00000370 </t>
  </si>
  <si>
    <t>AREIA MEDIA - POSTO JAZIDA/FORNECEDOR (RETIRADO NA JAZIDA, SEM TRANSPORTE)</t>
  </si>
  <si>
    <t xml:space="preserve"> 00004721 </t>
  </si>
  <si>
    <t>PEDRA BRITADA N. 1 (9,5 A 19 MM) POSTO PEDREIRA/FORNECEDOR, SEM FRETE</t>
  </si>
  <si>
    <t xml:space="preserve"> 6.2.3 </t>
  </si>
  <si>
    <t xml:space="preserve"> 92271 </t>
  </si>
  <si>
    <t xml:space="preserve"> 00006189 </t>
  </si>
  <si>
    <t>TABUA NAO APARELHADA *2,5 X 30* CM, EM MACARANDUBA/MASSARANDUBA, ANGELIM OU EQUIVALENTE DA REGIAO - BRUTA</t>
  </si>
  <si>
    <t xml:space="preserve"> 6.3 </t>
  </si>
  <si>
    <t xml:space="preserve"> 6.3.1 </t>
  </si>
  <si>
    <t xml:space="preserve"> 94231 </t>
  </si>
  <si>
    <t xml:space="preserve"> 00000142 </t>
  </si>
  <si>
    <t>SELANTE ELASTICO MONOCOMPONENTE A BASE DE POLIURETANO (PU) PARA JUNTAS DIVERSAS</t>
  </si>
  <si>
    <t>310ML</t>
  </si>
  <si>
    <t xml:space="preserve"> 00005061 </t>
  </si>
  <si>
    <t>PREGO DE ACO POLIDO COM CABECA 18 X 27 (2 1/2 X 10)</t>
  </si>
  <si>
    <t xml:space="preserve"> 00005104 </t>
  </si>
  <si>
    <t>REBITE DE REPUXO EM ALUMINIO VAZADO, DIAMETRO 3,2 X 8 MM DE COMPRIMENTO (1KG = 1025 UNIDADES)</t>
  </si>
  <si>
    <t xml:space="preserve"> 00013388 </t>
  </si>
  <si>
    <t>SOLDA EM BARRA DE ESTANHO-CHUMBO 50/50</t>
  </si>
  <si>
    <t xml:space="preserve"> 00040873 </t>
  </si>
  <si>
    <t>RUFO INTERNO/EXTERNO DE CHAPA DE ACO GALVANIZADA NUM 24, CORTE 25 CM</t>
  </si>
  <si>
    <t xml:space="preserve"> 7 </t>
  </si>
  <si>
    <t xml:space="preserve"> 7.1 </t>
  </si>
  <si>
    <t xml:space="preserve"> 91341 </t>
  </si>
  <si>
    <t>ESQV - ESQUADRIAS/FERRAGENS/VIDROS</t>
  </si>
  <si>
    <t xml:space="preserve"> 00007568 </t>
  </si>
  <si>
    <t>BUCHA DE NYLON SEM ABA S10, COM PARAFUSO DE 6,10 X 65 MM EM ACO ZINCADO COM ROSCA SOBERBA, CABECA CHATA E FENDA PHILLIPS</t>
  </si>
  <si>
    <t xml:space="preserve"> 00036888 </t>
  </si>
  <si>
    <t>GUARNICAO / MOLDURA / ARREMATE DE ACABAMENTO PARA ESQUADRIA, EM ALUMINIO PERFIL 25, ACABAMENTO ANODIZADO BRANCO OU BRILHANTE, PARA 1 FACE</t>
  </si>
  <si>
    <t xml:space="preserve"> 00039025 </t>
  </si>
  <si>
    <t>PORTA DE ABRIR, TIPO VENEZIANA, EM ALUMINIO, ACABAMENTO ANODIZADO NATURAL, 90 CM X 210 CM (LARGURA X ALTURA), SEM GUARNICAO/ALIZAR/VISTA</t>
  </si>
  <si>
    <t xml:space="preserve"> 8 </t>
  </si>
  <si>
    <t xml:space="preserve"> 8.1 </t>
  </si>
  <si>
    <t xml:space="preserve"> 88489 </t>
  </si>
  <si>
    <t>PINT - PINTURAS</t>
  </si>
  <si>
    <t xml:space="preserve"> 88310 </t>
  </si>
  <si>
    <t>PINTOR COM ENCARGOS COMPLEMENTARES</t>
  </si>
  <si>
    <t xml:space="preserve"> 9 </t>
  </si>
  <si>
    <t xml:space="preserve"> 9.1 </t>
  </si>
  <si>
    <t xml:space="preserve"> 89401 </t>
  </si>
  <si>
    <t>TUBO, PVC, SOLDÁVEL, DE 20MM, INSTALADO EM RAMAL DE DISTRIBUIÇÃO DE ÁGUA - FORNECIMENTO E INSTALAÇÃO. AF_06/2022</t>
  </si>
  <si>
    <t>INHI - INSTALAÇÕES HIDROS SANITÁRIAS</t>
  </si>
  <si>
    <t xml:space="preserve"> 88248 </t>
  </si>
  <si>
    <t>AUXILIAR DE ENCANADOR OU BOMBEIRO HIDRÁULICO COM ENCARGOS COMPLEMENTARES</t>
  </si>
  <si>
    <t xml:space="preserve"> 88267 </t>
  </si>
  <si>
    <t>ENCANADOR OU BOMBEIRO HIDRÁULICO COM ENCARGOS COMPLEMENTARES</t>
  </si>
  <si>
    <t xml:space="preserve"> 00009867 </t>
  </si>
  <si>
    <t>TUBO PVC, SOLDAVEL, DE 20 MM, AGUA FRIA (NBR-5648)</t>
  </si>
  <si>
    <t xml:space="preserve"> 00038383 </t>
  </si>
  <si>
    <t>LIXA D'AGUA EM FOLHA, GRAO 100</t>
  </si>
  <si>
    <t xml:space="preserve"> 9.2 </t>
  </si>
  <si>
    <t xml:space="preserve"> 89404 </t>
  </si>
  <si>
    <t xml:space="preserve"> 00000122 </t>
  </si>
  <si>
    <t>ADESIVO PLASTICO PARA PVC, FRASCO COM *850* GR</t>
  </si>
  <si>
    <t xml:space="preserve"> 00003542 </t>
  </si>
  <si>
    <t>JOELHO PVC, SOLDAVEL, 90 GRAUS, 20 MM, COR MARROM, PARA AGUA FRIA PREDIAL</t>
  </si>
  <si>
    <t xml:space="preserve"> 00020083 </t>
  </si>
  <si>
    <t>SOLUCAO PREPARADORA / LIMPADORA PARA PVC, FRASCO COM 1000 CM3</t>
  </si>
  <si>
    <t xml:space="preserve"> 10 </t>
  </si>
  <si>
    <t xml:space="preserve"> 10.1 </t>
  </si>
  <si>
    <t xml:space="preserve"> 89446 </t>
  </si>
  <si>
    <t>TUBO, PVC, SOLDÁVEL, DE 25MM, INSTALADO EM PRUMADA DE ÁGUA - FORNECIMENTO E INSTALAÇÃO. AF_06/2022</t>
  </si>
  <si>
    <t xml:space="preserve"> 00009868 </t>
  </si>
  <si>
    <t>TUBO PVC, SOLDAVEL, DE 25 MM, AGUA FRIA (NBR-5648)</t>
  </si>
  <si>
    <t xml:space="preserve"> 10.2 </t>
  </si>
  <si>
    <t xml:space="preserve"> 10.3 </t>
  </si>
  <si>
    <t xml:space="preserve"> 89393 </t>
  </si>
  <si>
    <t>TE, PVC, SOLDÁVEL, DN 20MM, INSTALADO EM RAMAL OU SUB-RAMAL DE ÁGUA - FORNECIMENTO E INSTALAÇÃO. AF_06/2022</t>
  </si>
  <si>
    <t xml:space="preserve"> 00007138 </t>
  </si>
  <si>
    <t>TE SOLDAVEL, PVC, 90 GRAUS, 20 MM, PARA AGUA FRIA PREDIAL (NBR 5648)</t>
  </si>
  <si>
    <t xml:space="preserve"> 10.4 </t>
  </si>
  <si>
    <t xml:space="preserve"> 10.6 </t>
  </si>
  <si>
    <t xml:space="preserve"> 94489 </t>
  </si>
  <si>
    <t>REGISTRO DE ESFERA, PVC, SOLDÁVEL, COM VOLANTE, DN  25 MM - FORNECIMENTO E INSTALAÇÃO. AF_08/2021</t>
  </si>
  <si>
    <t xml:space="preserve"> 00011674 </t>
  </si>
  <si>
    <t>REGISTRO DE ESFERA, PVC, COM VOLANTE, VS, SOLDAVEL, DN 25 MM, COM CORPO DIVIDIDO</t>
  </si>
  <si>
    <t xml:space="preserve"> 00020080 </t>
  </si>
  <si>
    <t>ADESIVO PLASTICO PARA PVC, FRASCO COM 175 GR</t>
  </si>
  <si>
    <t xml:space="preserve"> 10.7 </t>
  </si>
  <si>
    <t xml:space="preserve"> 103045 </t>
  </si>
  <si>
    <t>REGISTRO DE PRESSÃO, PVC, ROSCÁVEL, VOLANTE SIMPLES, 1/2" - FORNECIMENTO E INSTALAÇÃO. AF_08/2021</t>
  </si>
  <si>
    <t xml:space="preserve"> 00003148 </t>
  </si>
  <si>
    <t>FITA VEDA ROSCA EM ROLOS DE 18 MM X 50 M (L X C)</t>
  </si>
  <si>
    <t xml:space="preserve"> 00006038 </t>
  </si>
  <si>
    <t xml:space="preserve"> 11 </t>
  </si>
  <si>
    <t xml:space="preserve"> 11.2 </t>
  </si>
  <si>
    <t xml:space="preserve"> 86939 </t>
  </si>
  <si>
    <t>LAVATÓRIO LOUÇA BRANCA COM COLUNA, *44 X 35,5* CM, PADRÃO POPULAR, INCLUSO SIFÃO FLEXÍVEL EM PVC, VÁLVULA E ENGATE FLEXÍVEL 30CM EM PLÁSTICO E COM TORNEIRA CROMADA PADRÃO POPULAR - FORNECIMENTO E INSTALAÇÃO. AF_01/2020</t>
  </si>
  <si>
    <t xml:space="preserve"> 86879 </t>
  </si>
  <si>
    <t>VÁLVULA EM PLÁSTICO 1" PARA PIA, TANQUE OU LAVATÓRIO, COM OU SEM LADRÃO - FORNECIMENTO E INSTALAÇÃO. AF_01/2020</t>
  </si>
  <si>
    <t xml:space="preserve"> 86883 </t>
  </si>
  <si>
    <t>SIFÃO DO TIPO FLEXÍVEL EM PVC 1  X 1.1/2  - FORNECIMENTO E INSTALAÇÃO. AF_01/2020</t>
  </si>
  <si>
    <t xml:space="preserve"> 86884 </t>
  </si>
  <si>
    <t>ENGATE FLEXÍVEL EM PLÁSTICO BRANCO, 1/2" X 30CM - FORNECIMENTO E INSTALAÇÃO. AF_01/2020</t>
  </si>
  <si>
    <t xml:space="preserve"> 86902 </t>
  </si>
  <si>
    <t>LAVATÓRIO LOUÇA BRANCA COM COLUNA, *44 X 35,5* CM, PADRÃO POPULAR - FORNECIMENTO E INSTALAÇÃO. AF_01/2020</t>
  </si>
  <si>
    <t xml:space="preserve"> 86906 </t>
  </si>
  <si>
    <t>TORNEIRA CROMADA DE MESA, 1/2" OU 3/4", PARA LAVATÓRIO, PADRÃO POPULAR - FORNECIMENTO E INSTALAÇÃO. AF_01/2020</t>
  </si>
  <si>
    <t xml:space="preserve"> 11.3 </t>
  </si>
  <si>
    <t xml:space="preserve"> 86931 </t>
  </si>
  <si>
    <t xml:space="preserve"> 86885 </t>
  </si>
  <si>
    <t>ENGATE FLEXÍVEL EM PLÁSTICO BRANCO, 1/2" X 40CM - FORNECIMENTO E INSTALAÇÃO. AF_01/2020</t>
  </si>
  <si>
    <t xml:space="preserve"> 86888 </t>
  </si>
  <si>
    <t>VASO SANITÁRIO SIFONADO COM CAIXA ACOPLADA LOUÇA BRANCA - FORNECIMENTO E INSTALAÇÃO. AF_01/2020</t>
  </si>
  <si>
    <t xml:space="preserve"> 11.5 </t>
  </si>
  <si>
    <t xml:space="preserve"> 95546 </t>
  </si>
  <si>
    <t xml:space="preserve"> 00039398 </t>
  </si>
  <si>
    <t>KIT DE ACESSORIOS PARA BANHEIRO EM METAL CROMADO, 5 PECAS</t>
  </si>
  <si>
    <t xml:space="preserve"> 11.8 </t>
  </si>
  <si>
    <t xml:space="preserve"> 86913 </t>
  </si>
  <si>
    <t>TORNEIRA CROMADA 1/2" OU 3/4" PARA TANQUE, PADRÃO POPULAR - FORNECIMENTO E INSTALAÇÃO. AF_01/2020</t>
  </si>
  <si>
    <t xml:space="preserve"> 00003146 </t>
  </si>
  <si>
    <t xml:space="preserve"> 00007604 </t>
  </si>
  <si>
    <t>TORNEIRA METALICA CROMADA PARA TANQUE / JARDIM, SEM BICO, CANO LONGO, DE PAREDE, PADRAO POPULAR / USO GERAL, 1/2" OU 3/4" (REF 1126)</t>
  </si>
  <si>
    <t xml:space="preserve"> 11.9 </t>
  </si>
  <si>
    <t xml:space="preserve"> 102622 </t>
  </si>
  <si>
    <t>CAIXA D´ÁGUA EM POLIETILENO, 500 LITROS (INCLUSOS TUBOS, CONEXÕES E TORNEIRA DE BÓIA) - FORNECIMENTO E INSTALAÇÃO. AF_06/2021</t>
  </si>
  <si>
    <t xml:space="preserve"> 102591 </t>
  </si>
  <si>
    <t>FURO EM CAIXA D'ÁGUA COM ESPESSURA DE 2 ATÉ 5 MM E DIÂMETRO DE 25 MM. AF_06/2021</t>
  </si>
  <si>
    <t xml:space="preserve"> 102593 </t>
  </si>
  <si>
    <t>FURO EM CAIXA D'ÁGUA COM ESPESSURA DE 2 ATÉ 5 MM E DIÂMETRO DE 32 MM. AF_06/2021</t>
  </si>
  <si>
    <t xml:space="preserve"> 102605 </t>
  </si>
  <si>
    <t>CAIXA D´ÁGUA EM POLIETILENO, 500 LITROS - FORNECIMENTO E INSTALAÇÃO. AF_06/2021</t>
  </si>
  <si>
    <t xml:space="preserve"> 94490 </t>
  </si>
  <si>
    <t>REGISTRO DE ESFERA, PVC, SOLDÁVEL, COM VOLANTE, DN  32 MM - FORNECIMENTO E INSTALAÇÃO. AF_08/2021</t>
  </si>
  <si>
    <t xml:space="preserve"> 94648 </t>
  </si>
  <si>
    <t>TUBO, PVC, SOLDÁVEL, DE  25MM, INSTALADO EM RESERVAÇÃO PREDIAL DE ÁGUA - FORNECIMENTO E INSTALAÇÃO. AF_04/2024</t>
  </si>
  <si>
    <t xml:space="preserve"> 94649 </t>
  </si>
  <si>
    <t>TUBO, PVC, SOLDÁVEL, DE 32MM, INSTALADO EM RESERVAÇÃO PREDIAL DE ÁGUA - FORNECIMENTO E INSTALAÇÃO. AF_04/2024</t>
  </si>
  <si>
    <t xml:space="preserve"> 94672 </t>
  </si>
  <si>
    <t>JOELHO 90 GRAUS COM BUCHA DE LATÃO, PVC, SOLDÁVEL, DN  25 MM X 3/4", INSTALADO EM RESERVAÇÃO PREDIAL DE ÁGUA - FORNECIMENTO E INSTALAÇÃO. AF_04/2024</t>
  </si>
  <si>
    <t xml:space="preserve"> 94674 </t>
  </si>
  <si>
    <t>JOELHO 90 GRAUS, PVC, SOLDÁVEL, DN 32 MM INSTALADO EM RESERVAÇÃO PREDIAL DE ÁGUA - FORNECIMENTO E INSTALAÇÃO. AF_04/2024</t>
  </si>
  <si>
    <t xml:space="preserve"> 94688 </t>
  </si>
  <si>
    <t>TÊ, PVC, SOLDÁVEL, DN  25 MM INSTALADO EM RESERVAÇÃO PREDIAL DE ÁGUA - FORNECIMENTO E INSTALAÇÃO. AF_04/2024</t>
  </si>
  <si>
    <t xml:space="preserve"> 94690 </t>
  </si>
  <si>
    <t>TÊ, PVC, SOLDÁVEL, DN 32 MM INSTALADO EM RESERVAÇÃO PREDIAL DE ÁGUA - FORNECIMENTO E INSTALAÇÃO. AF_04/2024</t>
  </si>
  <si>
    <t xml:space="preserve"> 94703 </t>
  </si>
  <si>
    <t>ADAPTADOR COM FLANGE E ANEL DE VEDAÇÃO, PVC, SOLDÁVEL, DN  25 MM X 3/4", INSTALADO EM RESERVAÇÃO PREDIAL DE ÁGUA - FORNECIMENTO E INSTALAÇÃO. AF_04/2024</t>
  </si>
  <si>
    <t xml:space="preserve"> 94704 </t>
  </si>
  <si>
    <t>ADAPTADOR COM FLANGE E ANEL DE VEDAÇÃO, PVC, SOLDÁVEL, DN 32 MM X 1", INSTALADO EM RESERVAÇÃO PREDIAL DE ÁGUA - FORNECIMENTO E INSTALAÇÃO. AF_04/2024</t>
  </si>
  <si>
    <t xml:space="preserve"> 94796 </t>
  </si>
  <si>
    <t>TORNEIRA DE BOIA PARA CAIXA D'ÁGUA, ROSCÁVEL, 3/4" - FORNECIMENTO E INSTALAÇÃO. AF_08/2021</t>
  </si>
  <si>
    <t xml:space="preserve"> 12 </t>
  </si>
  <si>
    <t xml:space="preserve"> 12.1 </t>
  </si>
  <si>
    <t xml:space="preserve"> 89714 </t>
  </si>
  <si>
    <t>TUBO PVC, SERIE NORMAL, ESGOTO PREDIAL, DN 100 MM, FORNECIDO E INSTALADO EM RAMAL DE DESCARGA OU RAMAL DE ESGOTO SANITÁRIO. AF_08/2022</t>
  </si>
  <si>
    <t xml:space="preserve"> 00009836 </t>
  </si>
  <si>
    <t>TUBO PVC SERIE NORMAL, DN 100 MM, PARA ESGOTO PREDIAL (NBR 5688)</t>
  </si>
  <si>
    <t xml:space="preserve"> 12.2 </t>
  </si>
  <si>
    <t xml:space="preserve"> 89798 </t>
  </si>
  <si>
    <t>TUBO PVC, SERIE NORMAL, ESGOTO PREDIAL, DN 50 MM, FORNECIDO E INSTALADO EM PRUMADA DE ESGOTO SANITÁRIO OU VENTILAÇÃO. AF_08/2022</t>
  </si>
  <si>
    <t xml:space="preserve"> 00009838 </t>
  </si>
  <si>
    <t>TUBO PVC SERIE NORMAL, DN 50 MM, PARA ESGOTO PREDIAL (NBR 5688)</t>
  </si>
  <si>
    <t xml:space="preserve"> 12.3 </t>
  </si>
  <si>
    <t xml:space="preserve"> 89711 </t>
  </si>
  <si>
    <t>TUBO PVC, SERIE NORMAL, ESGOTO PREDIAL, DN 40 MM, FORNECIDO E INSTALADO EM RAMAL DE DESCARGA OU RAMAL DE ESGOTO SANITÁRIO. AF_08/2022</t>
  </si>
  <si>
    <t xml:space="preserve"> 00009835 </t>
  </si>
  <si>
    <t>TUBO PVC SERIE NORMAL, DN 40 MM, PARA ESGOTO PREDIAL (NBR 5688)</t>
  </si>
  <si>
    <t xml:space="preserve"> 12.4 </t>
  </si>
  <si>
    <t xml:space="preserve"> 89744 </t>
  </si>
  <si>
    <t>JOELHO 90 GRAUS, PVC, SERIE NORMAL, ESGOTO PREDIAL, DN 100 MM, JUNTA ELÁSTICA, FORNECIDO E INSTALADO EM RAMAL DE DESCARGA OU RAMAL DE ESGOTO SANITÁRIO. AF_08/2022</t>
  </si>
  <si>
    <t xml:space="preserve"> 00000301 </t>
  </si>
  <si>
    <t>ANEL BORRACHA PARA TUBO ESGOTO PREDIAL, DN 100 MM (NBR 5688)</t>
  </si>
  <si>
    <t xml:space="preserve"> 00003520 </t>
  </si>
  <si>
    <t>JOELHO PVC, SOLDAVEL, PB, 90 GRAUS, DN 100 MM, PARA ESGOTO PREDIAL</t>
  </si>
  <si>
    <t xml:space="preserve"> 00020078 </t>
  </si>
  <si>
    <t>PASTA LUBRIFICANTE PARA TUBOS E CONEXOES COM JUNTA ELASTICA, EMBALAGEM DE *400* GR (USO EM PVC, ACO, POLIETILENO E OUTROS)</t>
  </si>
  <si>
    <t xml:space="preserve"> 12.5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</si>
  <si>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</si>
  <si>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</si>
  <si>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00000296 </t>
  </si>
  <si>
    <t>ANEL BORRACHA PARA TUBO ESGOTO PREDIAL, DN 50 MM (NBR 5688)</t>
  </si>
  <si>
    <t xml:space="preserve"> 00003526 </t>
  </si>
  <si>
    <t>JOELHO PVC, SOLDAVEL, PB, 90 GRAUS, DN 50 MM, PARA ESGOTO PREDIAL</t>
  </si>
  <si>
    <t xml:space="preserve"> 12.6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</si>
  <si>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</si>
  <si>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</si>
  <si>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00003517 </t>
  </si>
  <si>
    <t>JOELHO PVC, SOLDAVEL, BB, 90 GRAUS, SEM ANEL, DN 40 MM, PARA ESGOTO PREDIAL SECUNDARIO</t>
  </si>
  <si>
    <t xml:space="preserve"> 12.7 </t>
  </si>
  <si>
    <t xml:space="preserve"> 89750 </t>
  </si>
  <si>
    <t>CURVA LONGA 90 GRAUS, PVC, SERIE NORMAL, ESGOTO PREDIAL, DN 100 MM, JUNTA ELÁSTICA, FORNECIDO E INSTALADO EM RAMAL DE DESCARGA OU RAMAL DE ESGOTO SANITÁRIO. AF_08/2022</t>
  </si>
  <si>
    <t xml:space="preserve"> 00001970 </t>
  </si>
  <si>
    <t>CURVA PVC LONGA 90 GRAUS, DN 100 MM, PARA ESGOTO PREDIAL</t>
  </si>
  <si>
    <t xml:space="preserve"> 12.8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</si>
  <si>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</si>
  <si>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</si>
  <si>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00003516 </t>
  </si>
  <si>
    <t>JOELHO PVC, SOLDAVEL, BB, 45 GRAUS, DN 40 MM, PARA ESGOTO PREDIAL</t>
  </si>
  <si>
    <t xml:space="preserve"> 12.9 </t>
  </si>
  <si>
    <t xml:space="preserve"> 89796 </t>
  </si>
  <si>
    <t>TE, PVC, SERIE NORMAL, ESGOTO PREDIAL, DN 100 X 100 MM, JUNTA ELÁSTICA, FORNECIDO E INSTALADO EM RAMAL DE DESCARGA OU RAMAL DE ESGOTO SANITÁRIO. AF_08/2022</t>
  </si>
  <si>
    <t xml:space="preserve"> 00007091 </t>
  </si>
  <si>
    <t>TE SANITARIO, PVC, DN 100 X 100 MM, SERIE NORMAL, PARA ESGOTO PREDIAL</t>
  </si>
  <si>
    <t xml:space="preserve"> 12.10 </t>
  </si>
  <si>
    <t xml:space="preserve"> 12.10.1 </t>
  </si>
  <si>
    <t xml:space="preserve"> 12.10.1.1 </t>
  </si>
  <si>
    <t xml:space="preserve"> 12.10.1.2 </t>
  </si>
  <si>
    <t xml:space="preserve"> 12.10.1.3 </t>
  </si>
  <si>
    <t xml:space="preserve"> 12.10.1.5 </t>
  </si>
  <si>
    <t xml:space="preserve"> 12.10.2 </t>
  </si>
  <si>
    <t xml:space="preserve"> 12.10.2.1 </t>
  </si>
  <si>
    <t xml:space="preserve"> 12.10.2.2 </t>
  </si>
  <si>
    <t xml:space="preserve"> 12.10.2.3 </t>
  </si>
  <si>
    <t xml:space="preserve"> 12.11 </t>
  </si>
  <si>
    <t xml:space="preserve"> 98102 </t>
  </si>
  <si>
    <t xml:space="preserve"> 101618 </t>
  </si>
  <si>
    <t>PREPARO DE FUNDO DE VALA COM LARGURA MENOR QUE 1,5 M, COM CAMADA DE AREIA, LANÇAMENTO MANUAL. AF_08/2020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</si>
  <si>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</si>
  <si>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</si>
  <si>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</si>
  <si>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</si>
  <si>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 xml:space="preserve"> 00011881 </t>
  </si>
  <si>
    <t>CAIXA DE GORDURA CILINDRICA EM CONCRETO SIMPLES, PRE-MOLDADA, COM DIAMETRO DE 40 CM E ALTURA DE 45 CM, COM TAMPA</t>
  </si>
  <si>
    <t xml:space="preserve"> 12.12 </t>
  </si>
  <si>
    <t xml:space="preserve"> 89482 </t>
  </si>
  <si>
    <t>CAIXA SIFONADA, PVC, DN 100 X 100 X 50 MM, FORNECIDA E INSTALADA EM RAMAIS DE ENCAMINHAMENTO DE ÁGUA PLUVIAL. AF_06/2022</t>
  </si>
  <si>
    <t xml:space="preserve"> 00005103 </t>
  </si>
  <si>
    <t>CAIXA SIFONADA PVC, 100 X 100 X 50 MM, COM GRELHA REDONDA, BRANCA</t>
  </si>
  <si>
    <t xml:space="preserve"> 13 </t>
  </si>
  <si>
    <t xml:space="preserve"> 13.1 </t>
  </si>
  <si>
    <t xml:space="preserve"> 13.2 </t>
  </si>
  <si>
    <t xml:space="preserve"> 14 </t>
  </si>
  <si>
    <t xml:space="preserve"> 14.1 </t>
  </si>
  <si>
    <t xml:space="preserve"> 14.2 </t>
  </si>
  <si>
    <t xml:space="preserve"> 15 </t>
  </si>
  <si>
    <t xml:space="preserve"> 15.1 </t>
  </si>
  <si>
    <t xml:space="preserve"> 15.2 </t>
  </si>
  <si>
    <t xml:space="preserve"> 16 </t>
  </si>
  <si>
    <t xml:space="preserve"> 16.1 </t>
  </si>
  <si>
    <t xml:space="preserve"> 92029 </t>
  </si>
  <si>
    <t>INTERRUPTOR PARALELO (1 MÓDULO) COM 1 TOMADA DE EMBUTIR 2P+T 10 A, INCLUINDO SUPORTE E PLACA - FORNECIMENTO E INSTALAÇÃO. AF_03/2023</t>
  </si>
  <si>
    <t>INEL - INSTALAÇÃO ELÉTRICA/ELETRIFICAÇÃO E ILUMINAÇÃO EXTERNA</t>
  </si>
  <si>
    <t xml:space="preserve"> 91946 </t>
  </si>
  <si>
    <t>SUPORTE PARAFUSADO COM PLACA DE ENCAIXE 4" X 2" MÉDIO (1,30 M DO PISO) PARA PONTO ELÉTRICO - FORNECIMENTO E INSTALAÇÃO. AF_03/2023</t>
  </si>
  <si>
    <t xml:space="preserve"> 92028 </t>
  </si>
  <si>
    <t>INTERRUPTOR PARALELO (1 MÓDULO) COM 1 TOMADA DE EMBUTIR 2P+T 10 A, SEM SUPORTE E SEM PLACA - FORNECIMENTO E INSTALAÇÃO. AF_03/2023</t>
  </si>
  <si>
    <t xml:space="preserve"> 16.2 </t>
  </si>
  <si>
    <t xml:space="preserve"> 103782 </t>
  </si>
  <si>
    <t>LUMINÁRIA TIPO PLAFON CIRCULAR, DE SOBREPOR, COM LED DE 12/13 W - FORNECIMENTO E INSTALAÇÃO. AF_09/2024</t>
  </si>
  <si>
    <t xml:space="preserve"> 88247 </t>
  </si>
  <si>
    <t>AUXILIAR DE ELETRICISTA COM ENCARGOS COMPLEMENTARES</t>
  </si>
  <si>
    <t xml:space="preserve"> 88264 </t>
  </si>
  <si>
    <t>ELETRICISTA COM ENCARGOS COMPLEMENTARES</t>
  </si>
  <si>
    <t xml:space="preserve"> 00039385 </t>
  </si>
  <si>
    <t>LUMINARIA LED PLAFON REDONDO DE SOBREPOR BIVOLT 12/13 W, D = *17* CM</t>
  </si>
  <si>
    <t xml:space="preserve"> 16.3 </t>
  </si>
  <si>
    <t xml:space="preserve"> 91931 </t>
  </si>
  <si>
    <t xml:space="preserve"> 00000994 </t>
  </si>
  <si>
    <t>CABO DE COBRE, FLEXIVEL, CLASSE 4 OU 5, ISOLACAO EM PVC/A, ANTICHAMA BWF-B, COBERTURA PVC-ST1, ANTICHAMA BWF-B, 1 CONDUTOR, 0,6/1 KV, SECAO NOMINAL 6 MM2</t>
  </si>
  <si>
    <t xml:space="preserve"> 00021127 </t>
  </si>
  <si>
    <t>FITA ISOLANTE ADESIVA ANTICHAMA, USO ATE 750 V, EM ROLO DE 19 MM X 5 M</t>
  </si>
  <si>
    <t xml:space="preserve"> 16.4 </t>
  </si>
  <si>
    <t xml:space="preserve"> 91873 </t>
  </si>
  <si>
    <t xml:space="preserve"> 00002684 </t>
  </si>
  <si>
    <t>ELETRODUTO DE PVC RIGIDO ROSCAVEL DE 1 1/4 ", SEM LUVA</t>
  </si>
  <si>
    <t xml:space="preserve"> 17 </t>
  </si>
  <si>
    <t xml:space="preserve"> 17.1 </t>
  </si>
  <si>
    <t xml:space="preserve"> 98519 </t>
  </si>
  <si>
    <t>REVOLVIMENTO E LIMPEZA MANUAL DE SOLO. AF_07/2024</t>
  </si>
  <si>
    <t>URBA - URBANIZAÇÃO</t>
  </si>
  <si>
    <t xml:space="preserve"> 88441 </t>
  </si>
  <si>
    <t>JARDINEIRO COM ENCARGOS COMPLEMENTARES</t>
  </si>
  <si>
    <t xml:space="preserve"> 18 </t>
  </si>
  <si>
    <t xml:space="preserve"> 2013-01-01 </t>
  </si>
  <si>
    <t xml:space="preserve"> 2013-01-02 </t>
  </si>
  <si>
    <t xml:space="preserve"> 2013-01-03 </t>
  </si>
  <si>
    <t xml:space="preserve"> 2013-01-04 </t>
  </si>
  <si>
    <t xml:space="preserve"> 2013-01-05 </t>
  </si>
  <si>
    <t xml:space="preserve"> 2013-02-01 </t>
  </si>
  <si>
    <t xml:space="preserve"> 2013-02-02 </t>
  </si>
  <si>
    <t xml:space="preserve"> 2013-02-03 </t>
  </si>
  <si>
    <t xml:space="preserve"> 2014-01-01 </t>
  </si>
  <si>
    <t xml:space="preserve"> 2014-01-02 </t>
  </si>
  <si>
    <t xml:space="preserve"> 2014-01-03 </t>
  </si>
  <si>
    <t xml:space="preserve"> 2014-01-04 </t>
  </si>
  <si>
    <t xml:space="preserve"> 2014-01-05 </t>
  </si>
  <si>
    <t xml:space="preserve"> 2014-01-06 </t>
  </si>
  <si>
    <t xml:space="preserve"> 2014-01-07 </t>
  </si>
  <si>
    <t xml:space="preserve"> 2014-01-08 </t>
  </si>
  <si>
    <t xml:space="preserve"> 2014-01-09 </t>
  </si>
  <si>
    <t xml:space="preserve"> 2014-02-01 </t>
  </si>
  <si>
    <t xml:space="preserve"> 2014-02-02 </t>
  </si>
  <si>
    <t xml:space="preserve"> 2014-02-03 </t>
  </si>
  <si>
    <t xml:space="preserve"> 2015-01-01 </t>
  </si>
  <si>
    <t xml:space="preserve"> 2015-01-02 </t>
  </si>
  <si>
    <t xml:space="preserve"> 2015-01-03 </t>
  </si>
  <si>
    <t xml:space="preserve"> 2015-02-01 </t>
  </si>
  <si>
    <t xml:space="preserve"> 2015-02-02 </t>
  </si>
  <si>
    <t xml:space="preserve"> 2015-02-03 </t>
  </si>
  <si>
    <t>RIO MARIA - PA , 30/09/2025</t>
  </si>
  <si>
    <t>RIO MARIA - PA ,30/09/2025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</si>
</sst>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yy\.m\.d;@"/>
    <numFmt numFmtId="166" formatCode="d\.m\.yy;@"/>
    <numFmt numFmtId="167" formatCode="0.0"/>
    <numFmt numFmtId="168" formatCode="_-* #,##0.0000_-;\-* #,##0.0000_-;_-* &quot;-&quot;??_-;_-@_-"/>
    <numFmt numFmtId="169" formatCode="#,##0.0000000"/>
  </numFmts>
  <fonts count="34" x14ac:knownFonts="1">
    <font>
      <sz val="10"/>
      <color rgb="FF000000"/>
      <name val="Times New Roman"/>
      <family val="1"/>
    </font>
    <font>
      <sz val="10"/>
      <name val="Cambria"/>
      <family val="1"/>
    </font>
    <font>
      <b/>
      <sz val="9.5"/>
      <name val="Calibri"/>
      <family val="2"/>
    </font>
    <font>
      <b/>
      <sz val="9.5"/>
      <name val="Arial"/>
      <family val="2"/>
    </font>
    <font>
      <b/>
      <sz val="9"/>
      <name val="Calibri"/>
      <family val="2"/>
    </font>
    <font>
      <b/>
      <sz val="8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Cambria"/>
      <family val="1"/>
    </font>
    <font>
      <sz val="10"/>
      <color rgb="FF000000"/>
      <name val="Times New Roman"/>
      <family val="1"/>
    </font>
    <font>
      <sz val="10"/>
      <color rgb="FF00000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9.5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Cambria"/>
      <family val="1"/>
      <scheme val="major"/>
    </font>
    <font>
      <b/>
      <sz val="10"/>
      <color rgb="FF000000"/>
      <name val="Times New Roman"/>
      <family val="1"/>
    </font>
    <font>
      <sz val="10"/>
      <color theme="1"/>
      <name val="Cambria"/>
      <family val="1"/>
      <scheme val="major"/>
    </font>
    <font>
      <sz val="12"/>
      <color rgb="FF000000"/>
      <name val="Arial"/>
      <family val="2"/>
    </font>
    <font>
      <b/>
      <sz val="14"/>
      <name val="Cambria"/>
      <family val="1"/>
      <scheme val="major"/>
    </font>
    <font>
      <b/>
      <sz val="12"/>
      <color rgb="FF000000"/>
      <name val="Arial"/>
      <family val="2"/>
    </font>
    <font>
      <b/>
      <sz val="11"/>
      <name val="Arial"/>
      <family val="1"/>
    </font>
    <font>
      <b/>
      <sz val="10"/>
      <name val="Arial"/>
      <family val="1"/>
    </font>
    <font>
      <b/>
      <sz val="14"/>
      <name val="Arial"/>
      <family val="1"/>
    </font>
    <font>
      <sz val="14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D6D6D6"/>
        <bgColor rgb="FFD6D6D6"/>
      </patternFill>
    </fill>
    <fill>
      <patternFill patternType="solid">
        <fgColor rgb="FFEFEFEF"/>
        <bgColor rgb="FFEFEFEF"/>
      </patternFill>
    </fill>
    <fill>
      <patternFill patternType="solid">
        <fgColor rgb="FFF7F3DF"/>
        <bgColor rgb="FFF7F3DF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</borders>
  <cellStyleXfs count="5">
    <xf numFmtId="0" fontId="0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576">
    <xf numFmtId="0" fontId="0" fillId="0" borderId="0" xfId="0" applyAlignment="1">
      <alignment horizontal="left" vertical="top"/>
    </xf>
    <xf numFmtId="0" fontId="12" fillId="0" borderId="63" xfId="0" applyFont="1" applyBorder="1" applyAlignment="1">
      <alignment horizontal="left" vertical="center" wrapText="1"/>
    </xf>
    <xf numFmtId="1" fontId="12" fillId="0" borderId="63" xfId="0" applyNumberFormat="1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wrapText="1"/>
    </xf>
    <xf numFmtId="2" fontId="12" fillId="0" borderId="63" xfId="0" applyNumberFormat="1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left" vertical="center" wrapText="1"/>
    </xf>
    <xf numFmtId="0" fontId="14" fillId="0" borderId="63" xfId="0" applyFont="1" applyBorder="1" applyAlignment="1">
      <alignment horizontal="center" vertical="center" wrapText="1"/>
    </xf>
    <xf numFmtId="1" fontId="12" fillId="0" borderId="64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 wrapText="1"/>
    </xf>
    <xf numFmtId="1" fontId="12" fillId="0" borderId="66" xfId="0" applyNumberFormat="1" applyFont="1" applyBorder="1" applyAlignment="1">
      <alignment horizontal="center" vertical="center" shrinkToFit="1"/>
    </xf>
    <xf numFmtId="0" fontId="13" fillId="0" borderId="66" xfId="0" applyFont="1" applyBorder="1" applyAlignment="1">
      <alignment horizontal="left" vertical="center" wrapText="1"/>
    </xf>
    <xf numFmtId="2" fontId="12" fillId="0" borderId="63" xfId="0" applyNumberFormat="1" applyFont="1" applyBorder="1" applyAlignment="1">
      <alignment horizontal="right" vertical="center" shrinkToFi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2" fontId="13" fillId="0" borderId="6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right" vertical="center" shrinkToFit="1"/>
    </xf>
    <xf numFmtId="0" fontId="13" fillId="0" borderId="1" xfId="0" applyFont="1" applyBorder="1" applyAlignment="1">
      <alignment horizontal="left" wrapText="1"/>
    </xf>
    <xf numFmtId="2" fontId="12" fillId="0" borderId="64" xfId="0" applyNumberFormat="1" applyFont="1" applyBorder="1" applyAlignment="1">
      <alignment horizontal="center" vertical="center" shrinkToFit="1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2" fontId="12" fillId="0" borderId="66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shrinkToFit="1"/>
    </xf>
    <xf numFmtId="2" fontId="13" fillId="0" borderId="0" xfId="0" applyNumberFormat="1" applyFont="1" applyAlignment="1">
      <alignment horizontal="center" vertical="center" wrapText="1"/>
    </xf>
    <xf numFmtId="2" fontId="12" fillId="0" borderId="65" xfId="0" applyNumberFormat="1" applyFont="1" applyBorder="1" applyAlignment="1">
      <alignment horizontal="center" vertical="center" shrinkToFit="1"/>
    </xf>
    <xf numFmtId="2" fontId="13" fillId="0" borderId="66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shrinkToFit="1"/>
    </xf>
    <xf numFmtId="2" fontId="12" fillId="0" borderId="1" xfId="0" applyNumberFormat="1" applyFont="1" applyBorder="1" applyAlignment="1">
      <alignment horizontal="center" vertical="center" shrinkToFit="1"/>
    </xf>
    <xf numFmtId="2" fontId="13" fillId="0" borderId="1" xfId="0" applyNumberFormat="1" applyFont="1" applyBorder="1" applyAlignment="1">
      <alignment horizontal="right" vertical="center" wrapText="1"/>
    </xf>
    <xf numFmtId="2" fontId="12" fillId="0" borderId="5" xfId="0" applyNumberFormat="1" applyFont="1" applyBorder="1" applyAlignment="1">
      <alignment horizontal="center" vertical="center" shrinkToFit="1"/>
    </xf>
    <xf numFmtId="2" fontId="13" fillId="0" borderId="5" xfId="0" applyNumberFormat="1" applyFont="1" applyBorder="1" applyAlignment="1">
      <alignment horizontal="center" vertical="center" wrapText="1"/>
    </xf>
    <xf numFmtId="2" fontId="14" fillId="0" borderId="64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 wrapText="1"/>
    </xf>
    <xf numFmtId="2" fontId="12" fillId="0" borderId="4" xfId="0" applyNumberFormat="1" applyFont="1" applyBorder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1" fontId="12" fillId="0" borderId="5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2" fontId="13" fillId="0" borderId="67" xfId="0" applyNumberFormat="1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shrinkToFit="1"/>
    </xf>
    <xf numFmtId="2" fontId="12" fillId="0" borderId="69" xfId="0" applyNumberFormat="1" applyFont="1" applyBorder="1" applyAlignment="1">
      <alignment horizontal="center" vertical="center" shrinkToFit="1"/>
    </xf>
    <xf numFmtId="167" fontId="12" fillId="0" borderId="1" xfId="0" applyNumberFormat="1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wrapText="1"/>
    </xf>
    <xf numFmtId="2" fontId="12" fillId="0" borderId="70" xfId="0" applyNumberFormat="1" applyFont="1" applyBorder="1" applyAlignment="1">
      <alignment horizontal="center" vertical="center" shrinkToFit="1"/>
    </xf>
    <xf numFmtId="1" fontId="12" fillId="0" borderId="4" xfId="0" applyNumberFormat="1" applyFont="1" applyBorder="1" applyAlignment="1">
      <alignment horizontal="center" vertical="center" shrinkToFit="1"/>
    </xf>
    <xf numFmtId="0" fontId="13" fillId="0" borderId="71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shrinkToFit="1"/>
    </xf>
    <xf numFmtId="1" fontId="12" fillId="0" borderId="72" xfId="0" applyNumberFormat="1" applyFont="1" applyBorder="1" applyAlignment="1">
      <alignment horizontal="center" vertical="center" shrinkToFit="1"/>
    </xf>
    <xf numFmtId="2" fontId="13" fillId="0" borderId="64" xfId="0" applyNumberFormat="1" applyFont="1" applyBorder="1" applyAlignment="1">
      <alignment horizontal="center" vertical="center" wrapText="1"/>
    </xf>
    <xf numFmtId="0" fontId="12" fillId="0" borderId="6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wrapText="1"/>
    </xf>
    <xf numFmtId="2" fontId="12" fillId="0" borderId="66" xfId="0" applyNumberFormat="1" applyFont="1" applyBorder="1" applyAlignment="1">
      <alignment horizontal="center" vertical="center" wrapText="1"/>
    </xf>
    <xf numFmtId="2" fontId="14" fillId="0" borderId="8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2" fontId="12" fillId="0" borderId="67" xfId="0" applyNumberFormat="1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right" vertical="center" wrapText="1"/>
    </xf>
    <xf numFmtId="0" fontId="13" fillId="0" borderId="73" xfId="0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75" xfId="0" applyFont="1" applyBorder="1" applyAlignment="1">
      <alignment horizontal="right" vertical="center" wrapText="1"/>
    </xf>
    <xf numFmtId="0" fontId="13" fillId="0" borderId="76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13" fillId="0" borderId="73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left" vertical="center" wrapText="1"/>
    </xf>
    <xf numFmtId="165" fontId="12" fillId="0" borderId="73" xfId="0" applyNumberFormat="1" applyFont="1" applyBorder="1" applyAlignment="1">
      <alignment horizontal="center" vertical="center" shrinkToFit="1"/>
    </xf>
    <xf numFmtId="165" fontId="12" fillId="0" borderId="73" xfId="0" applyNumberFormat="1" applyFont="1" applyBorder="1" applyAlignment="1">
      <alignment horizontal="right" vertical="center" shrinkToFit="1"/>
    </xf>
    <xf numFmtId="0" fontId="14" fillId="0" borderId="73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4" fillId="2" borderId="73" xfId="0" applyFont="1" applyFill="1" applyBorder="1" applyAlignment="1">
      <alignment horizontal="right" vertical="center" wrapText="1"/>
    </xf>
    <xf numFmtId="0" fontId="12" fillId="2" borderId="63" xfId="0" applyFont="1" applyFill="1" applyBorder="1" applyAlignment="1">
      <alignment horizontal="left" vertical="center" wrapText="1"/>
    </xf>
    <xf numFmtId="10" fontId="15" fillId="0" borderId="67" xfId="0" applyNumberFormat="1" applyFont="1" applyBorder="1" applyAlignment="1">
      <alignment horizontal="left" vertical="center" shrinkToFit="1"/>
    </xf>
    <xf numFmtId="10" fontId="15" fillId="0" borderId="74" xfId="0" applyNumberFormat="1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10" fontId="14" fillId="0" borderId="80" xfId="0" applyNumberFormat="1" applyFont="1" applyBorder="1" applyAlignment="1">
      <alignment horizontal="left" vertical="center" wrapText="1"/>
    </xf>
    <xf numFmtId="10" fontId="15" fillId="0" borderId="78" xfId="0" applyNumberFormat="1" applyFont="1" applyBorder="1" applyAlignment="1">
      <alignment horizontal="left" vertical="center" shrinkToFit="1"/>
    </xf>
    <xf numFmtId="2" fontId="15" fillId="0" borderId="67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 wrapText="1"/>
    </xf>
    <xf numFmtId="2" fontId="12" fillId="0" borderId="81" xfId="0" applyNumberFormat="1" applyFont="1" applyBorder="1" applyAlignment="1">
      <alignment horizontal="center" vertical="center" shrinkToFit="1"/>
    </xf>
    <xf numFmtId="2" fontId="12" fillId="0" borderId="72" xfId="0" applyNumberFormat="1" applyFont="1" applyBorder="1" applyAlignment="1">
      <alignment horizontal="center" vertical="center" shrinkToFit="1"/>
    </xf>
    <xf numFmtId="2" fontId="12" fillId="0" borderId="3" xfId="0" applyNumberFormat="1" applyFont="1" applyBorder="1" applyAlignment="1">
      <alignment horizontal="right" vertical="center" shrinkToFit="1"/>
    </xf>
    <xf numFmtId="2" fontId="15" fillId="0" borderId="3" xfId="0" applyNumberFormat="1" applyFont="1" applyBorder="1" applyAlignment="1">
      <alignment horizontal="right" vertical="center" shrinkToFit="1"/>
    </xf>
    <xf numFmtId="0" fontId="12" fillId="2" borderId="64" xfId="0" applyFont="1" applyFill="1" applyBorder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0" fontId="14" fillId="0" borderId="82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 wrapText="1"/>
    </xf>
    <xf numFmtId="0" fontId="13" fillId="0" borderId="7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right" vertical="center" wrapText="1"/>
    </xf>
    <xf numFmtId="0" fontId="14" fillId="0" borderId="83" xfId="0" applyFont="1" applyBorder="1" applyAlignment="1">
      <alignment horizontal="right" vertical="center" wrapText="1"/>
    </xf>
    <xf numFmtId="0" fontId="13" fillId="0" borderId="85" xfId="0" applyFont="1" applyBorder="1" applyAlignment="1">
      <alignment horizontal="right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86" xfId="0" applyFont="1" applyBorder="1" applyAlignment="1">
      <alignment horizontal="right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13" fillId="0" borderId="17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right" vertical="center" wrapText="1"/>
    </xf>
    <xf numFmtId="0" fontId="13" fillId="0" borderId="77" xfId="0" applyFont="1" applyBorder="1" applyAlignment="1">
      <alignment horizontal="center" vertical="center" wrapText="1"/>
    </xf>
    <xf numFmtId="0" fontId="13" fillId="0" borderId="77" xfId="0" applyFont="1" applyBorder="1" applyAlignment="1">
      <alignment horizontal="left" vertical="center" wrapText="1"/>
    </xf>
    <xf numFmtId="2" fontId="12" fillId="0" borderId="77" xfId="0" applyNumberFormat="1" applyFont="1" applyBorder="1" applyAlignment="1">
      <alignment horizontal="center" vertical="center" shrinkToFit="1"/>
    </xf>
    <xf numFmtId="0" fontId="13" fillId="0" borderId="78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right" vertical="center" wrapText="1"/>
    </xf>
    <xf numFmtId="1" fontId="12" fillId="0" borderId="89" xfId="0" applyNumberFormat="1" applyFont="1" applyBorder="1" applyAlignment="1">
      <alignment horizontal="center" vertical="center" shrinkToFit="1"/>
    </xf>
    <xf numFmtId="0" fontId="13" fillId="0" borderId="89" xfId="0" applyFont="1" applyBorder="1" applyAlignment="1">
      <alignment horizontal="left" vertical="center" wrapText="1"/>
    </xf>
    <xf numFmtId="0" fontId="13" fillId="0" borderId="89" xfId="0" applyFont="1" applyBorder="1" applyAlignment="1">
      <alignment horizontal="center" vertical="center" wrapText="1"/>
    </xf>
    <xf numFmtId="2" fontId="12" fillId="0" borderId="89" xfId="0" applyNumberFormat="1" applyFont="1" applyBorder="1" applyAlignment="1">
      <alignment horizontal="center" vertical="center" shrinkToFit="1"/>
    </xf>
    <xf numFmtId="0" fontId="13" fillId="0" borderId="90" xfId="0" applyFont="1" applyBorder="1" applyAlignment="1">
      <alignment horizontal="center" vertical="center" wrapText="1"/>
    </xf>
    <xf numFmtId="0" fontId="14" fillId="2" borderId="85" xfId="0" applyFont="1" applyFill="1" applyBorder="1" applyAlignment="1">
      <alignment horizontal="right" vertical="center" wrapText="1"/>
    </xf>
    <xf numFmtId="2" fontId="14" fillId="0" borderId="19" xfId="0" applyNumberFormat="1" applyFont="1" applyBorder="1" applyAlignment="1">
      <alignment horizontal="center" vertical="center" wrapText="1"/>
    </xf>
    <xf numFmtId="2" fontId="12" fillId="0" borderId="20" xfId="0" applyNumberFormat="1" applyFont="1" applyBorder="1" applyAlignment="1">
      <alignment horizontal="right" vertical="center" shrinkToFit="1"/>
    </xf>
    <xf numFmtId="0" fontId="13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right" vertical="center" shrinkToFit="1"/>
    </xf>
    <xf numFmtId="0" fontId="13" fillId="0" borderId="9" xfId="0" applyFont="1" applyBorder="1" applyAlignment="1">
      <alignment horizontal="left" vertical="center" wrapText="1"/>
    </xf>
    <xf numFmtId="2" fontId="15" fillId="0" borderId="21" xfId="0" applyNumberFormat="1" applyFont="1" applyBorder="1" applyAlignment="1">
      <alignment horizontal="right" vertical="center" shrinkToFit="1"/>
    </xf>
    <xf numFmtId="2" fontId="12" fillId="0" borderId="5" xfId="0" applyNumberFormat="1" applyFont="1" applyBorder="1" applyAlignment="1">
      <alignment horizontal="right" vertical="center" shrinkToFit="1"/>
    </xf>
    <xf numFmtId="0" fontId="14" fillId="0" borderId="88" xfId="0" applyFont="1" applyBorder="1" applyAlignment="1">
      <alignment horizontal="right" vertical="center" wrapText="1"/>
    </xf>
    <xf numFmtId="2" fontId="12" fillId="0" borderId="21" xfId="0" applyNumberFormat="1" applyFont="1" applyBorder="1" applyAlignment="1">
      <alignment horizontal="right" vertical="center" shrinkToFit="1"/>
    </xf>
    <xf numFmtId="2" fontId="15" fillId="0" borderId="2" xfId="0" applyNumberFormat="1" applyFont="1" applyBorder="1" applyAlignment="1">
      <alignment horizontal="right" vertical="center" shrinkToFit="1"/>
    </xf>
    <xf numFmtId="2" fontId="12" fillId="0" borderId="91" xfId="0" applyNumberFormat="1" applyFont="1" applyBorder="1" applyAlignment="1">
      <alignment horizontal="right" vertical="center" shrinkToFit="1"/>
    </xf>
    <xf numFmtId="0" fontId="13" fillId="0" borderId="22" xfId="0" applyFont="1" applyBorder="1" applyAlignment="1">
      <alignment horizontal="right" vertical="center" wrapText="1"/>
    </xf>
    <xf numFmtId="0" fontId="14" fillId="2" borderId="92" xfId="0" applyFont="1" applyFill="1" applyBorder="1" applyAlignment="1">
      <alignment horizontal="right" vertical="center" wrapText="1"/>
    </xf>
    <xf numFmtId="0" fontId="12" fillId="2" borderId="71" xfId="0" applyFont="1" applyFill="1" applyBorder="1" applyAlignment="1">
      <alignment horizontal="left" vertical="center" wrapText="1"/>
    </xf>
    <xf numFmtId="0" fontId="13" fillId="0" borderId="83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93" xfId="0" applyFont="1" applyBorder="1" applyAlignment="1">
      <alignment horizontal="center" vertical="center" wrapText="1"/>
    </xf>
    <xf numFmtId="0" fontId="14" fillId="0" borderId="92" xfId="0" applyFont="1" applyBorder="1" applyAlignment="1">
      <alignment horizontal="right" vertical="center" wrapText="1"/>
    </xf>
    <xf numFmtId="0" fontId="12" fillId="0" borderId="71" xfId="0" applyFont="1" applyBorder="1" applyAlignment="1">
      <alignment horizontal="left" vertical="center" wrapText="1"/>
    </xf>
    <xf numFmtId="0" fontId="14" fillId="2" borderId="88" xfId="0" applyFont="1" applyFill="1" applyBorder="1" applyAlignment="1">
      <alignment horizontal="right" vertical="center" wrapText="1"/>
    </xf>
    <xf numFmtId="0" fontId="12" fillId="2" borderId="89" xfId="0" applyFont="1" applyFill="1" applyBorder="1" applyAlignment="1">
      <alignment horizontal="left" vertical="center" wrapText="1"/>
    </xf>
    <xf numFmtId="0" fontId="12" fillId="0" borderId="89" xfId="0" applyFont="1" applyBorder="1" applyAlignment="1">
      <alignment horizontal="left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right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 wrapText="1"/>
    </xf>
    <xf numFmtId="0" fontId="13" fillId="0" borderId="95" xfId="0" applyFont="1" applyBorder="1" applyAlignment="1">
      <alignment horizontal="center" vertical="center" wrapText="1"/>
    </xf>
    <xf numFmtId="2" fontId="12" fillId="0" borderId="96" xfId="0" applyNumberFormat="1" applyFont="1" applyBorder="1" applyAlignment="1">
      <alignment horizontal="center" vertical="center" shrinkToFit="1"/>
    </xf>
    <xf numFmtId="0" fontId="13" fillId="0" borderId="97" xfId="0" applyFont="1" applyBorder="1" applyAlignment="1">
      <alignment horizontal="right" vertical="center" wrapText="1"/>
    </xf>
    <xf numFmtId="1" fontId="12" fillId="0" borderId="98" xfId="0" applyNumberFormat="1" applyFont="1" applyBorder="1" applyAlignment="1">
      <alignment horizontal="center" vertical="center" shrinkToFit="1"/>
    </xf>
    <xf numFmtId="0" fontId="13" fillId="0" borderId="98" xfId="0" applyFont="1" applyBorder="1" applyAlignment="1">
      <alignment horizontal="center" vertical="center" wrapText="1"/>
    </xf>
    <xf numFmtId="2" fontId="12" fillId="0" borderId="99" xfId="0" applyNumberFormat="1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wrapText="1"/>
    </xf>
    <xf numFmtId="0" fontId="14" fillId="0" borderId="100" xfId="0" applyFont="1" applyBorder="1" applyAlignment="1">
      <alignment horizontal="right" vertical="center" wrapText="1"/>
    </xf>
    <xf numFmtId="0" fontId="12" fillId="0" borderId="101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2" fontId="14" fillId="0" borderId="29" xfId="0" applyNumberFormat="1" applyFont="1" applyBorder="1" applyAlignment="1">
      <alignment horizontal="center" vertical="center" wrapText="1"/>
    </xf>
    <xf numFmtId="165" fontId="12" fillId="0" borderId="85" xfId="0" applyNumberFormat="1" applyFont="1" applyBorder="1" applyAlignment="1">
      <alignment horizontal="right" vertical="center" shrinkToFit="1"/>
    </xf>
    <xf numFmtId="2" fontId="12" fillId="0" borderId="102" xfId="0" applyNumberFormat="1" applyFont="1" applyBorder="1" applyAlignment="1">
      <alignment horizontal="center" vertical="center" shrinkToFit="1"/>
    </xf>
    <xf numFmtId="2" fontId="12" fillId="0" borderId="30" xfId="0" applyNumberFormat="1" applyFont="1" applyBorder="1" applyAlignment="1">
      <alignment horizontal="center" vertical="center" shrinkToFit="1"/>
    </xf>
    <xf numFmtId="0" fontId="13" fillId="0" borderId="103" xfId="0" applyFont="1" applyBorder="1" applyAlignment="1">
      <alignment horizontal="center" vertical="center" wrapText="1"/>
    </xf>
    <xf numFmtId="0" fontId="12" fillId="0" borderId="98" xfId="0" applyFont="1" applyBorder="1" applyAlignment="1">
      <alignment horizontal="center" vertical="center" wrapText="1"/>
    </xf>
    <xf numFmtId="2" fontId="12" fillId="0" borderId="104" xfId="0" applyNumberFormat="1" applyFont="1" applyBorder="1" applyAlignment="1">
      <alignment horizontal="center" vertical="center" shrinkToFit="1"/>
    </xf>
    <xf numFmtId="2" fontId="12" fillId="0" borderId="80" xfId="0" applyNumberFormat="1" applyFont="1" applyBorder="1" applyAlignment="1">
      <alignment horizontal="center" vertical="center" shrinkToFit="1"/>
    </xf>
    <xf numFmtId="2" fontId="15" fillId="0" borderId="29" xfId="0" applyNumberFormat="1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 wrapText="1"/>
    </xf>
    <xf numFmtId="2" fontId="13" fillId="0" borderId="77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 wrapText="1"/>
    </xf>
    <xf numFmtId="0" fontId="13" fillId="3" borderId="105" xfId="0" applyFont="1" applyFill="1" applyBorder="1" applyAlignment="1">
      <alignment horizontal="center" vertical="center" wrapText="1"/>
    </xf>
    <xf numFmtId="0" fontId="15" fillId="0" borderId="69" xfId="0" applyFont="1" applyBorder="1" applyAlignment="1">
      <alignment wrapText="1"/>
    </xf>
    <xf numFmtId="0" fontId="13" fillId="3" borderId="73" xfId="0" applyFont="1" applyFill="1" applyBorder="1" applyAlignment="1">
      <alignment horizontal="center" vertical="center" wrapText="1"/>
    </xf>
    <xf numFmtId="2" fontId="12" fillId="0" borderId="79" xfId="0" applyNumberFormat="1" applyFont="1" applyBorder="1" applyAlignment="1">
      <alignment horizontal="right" vertical="center" shrinkToFit="1"/>
    </xf>
    <xf numFmtId="0" fontId="3" fillId="2" borderId="104" xfId="0" applyFont="1" applyFill="1" applyBorder="1" applyAlignment="1">
      <alignment horizontal="left" vertical="top" wrapText="1"/>
    </xf>
    <xf numFmtId="2" fontId="16" fillId="2" borderId="106" xfId="0" applyNumberFormat="1" applyFont="1" applyFill="1" applyBorder="1" applyAlignment="1">
      <alignment horizontal="right" vertical="top" shrinkToFit="1"/>
    </xf>
    <xf numFmtId="2" fontId="13" fillId="0" borderId="0" xfId="0" applyNumberFormat="1" applyFont="1" applyAlignment="1">
      <alignment horizontal="right" vertical="center" wrapText="1"/>
    </xf>
    <xf numFmtId="2" fontId="13" fillId="0" borderId="31" xfId="0" applyNumberFormat="1" applyFont="1" applyBorder="1" applyAlignment="1">
      <alignment horizontal="right" vertical="center" wrapText="1"/>
    </xf>
    <xf numFmtId="2" fontId="13" fillId="0" borderId="4" xfId="0" applyNumberFormat="1" applyFont="1" applyBorder="1" applyAlignment="1">
      <alignment horizontal="right" vertical="center" wrapText="1"/>
    </xf>
    <xf numFmtId="0" fontId="14" fillId="0" borderId="32" xfId="0" applyFont="1" applyBorder="1" applyAlignment="1">
      <alignment horizontal="right" vertical="center" wrapText="1"/>
    </xf>
    <xf numFmtId="0" fontId="14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107" xfId="0" applyFont="1" applyBorder="1" applyAlignment="1">
      <alignment horizontal="center" vertical="center" wrapText="1"/>
    </xf>
    <xf numFmtId="2" fontId="13" fillId="0" borderId="3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2" fillId="0" borderId="31" xfId="0" applyNumberFormat="1" applyFont="1" applyBorder="1" applyAlignment="1">
      <alignment horizontal="right" vertical="center" shrinkToFit="1"/>
    </xf>
    <xf numFmtId="2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5" fontId="12" fillId="0" borderId="88" xfId="0" applyNumberFormat="1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right" vertical="center" wrapText="1"/>
    </xf>
    <xf numFmtId="1" fontId="12" fillId="0" borderId="108" xfId="0" applyNumberFormat="1" applyFont="1" applyBorder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2" fontId="15" fillId="0" borderId="12" xfId="0" applyNumberFormat="1" applyFont="1" applyBorder="1" applyAlignment="1">
      <alignment horizontal="right" vertical="center" shrinkToFit="1"/>
    </xf>
    <xf numFmtId="2" fontId="15" fillId="0" borderId="1" xfId="0" applyNumberFormat="1" applyFont="1" applyBorder="1" applyAlignment="1">
      <alignment horizontal="right" vertical="center" shrinkToFit="1"/>
    </xf>
    <xf numFmtId="0" fontId="13" fillId="0" borderId="67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12" fillId="0" borderId="89" xfId="0" applyNumberFormat="1" applyFont="1" applyBorder="1" applyAlignment="1">
      <alignment horizontal="right" vertical="center" shrinkToFit="1"/>
    </xf>
    <xf numFmtId="2" fontId="13" fillId="0" borderId="9" xfId="0" applyNumberFormat="1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left" vertical="center" wrapText="1"/>
    </xf>
    <xf numFmtId="2" fontId="13" fillId="0" borderId="89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right" vertical="center" wrapText="1"/>
    </xf>
    <xf numFmtId="0" fontId="13" fillId="0" borderId="33" xfId="0" applyFont="1" applyBorder="1" applyAlignment="1">
      <alignment horizontal="right" vertical="center" wrapText="1"/>
    </xf>
    <xf numFmtId="2" fontId="12" fillId="0" borderId="36" xfId="0" applyNumberFormat="1" applyFont="1" applyBorder="1" applyAlignment="1">
      <alignment horizontal="right" vertical="center" shrinkToFit="1"/>
    </xf>
    <xf numFmtId="0" fontId="13" fillId="0" borderId="100" xfId="0" applyFont="1" applyBorder="1" applyAlignment="1">
      <alignment horizontal="right" vertical="center" wrapText="1"/>
    </xf>
    <xf numFmtId="0" fontId="13" fillId="0" borderId="109" xfId="0" applyFont="1" applyBorder="1" applyAlignment="1">
      <alignment horizontal="center" vertical="center" wrapText="1"/>
    </xf>
    <xf numFmtId="2" fontId="12" fillId="0" borderId="101" xfId="0" applyNumberFormat="1" applyFont="1" applyBorder="1" applyAlignment="1">
      <alignment horizontal="right" vertical="center" shrinkToFit="1"/>
    </xf>
    <xf numFmtId="165" fontId="12" fillId="0" borderId="86" xfId="0" applyNumberFormat="1" applyFont="1" applyBorder="1" applyAlignment="1">
      <alignment horizontal="right" vertical="center" shrinkToFit="1"/>
    </xf>
    <xf numFmtId="0" fontId="13" fillId="0" borderId="110" xfId="0" applyFont="1" applyBorder="1" applyAlignment="1">
      <alignment horizontal="left" vertical="center" wrapText="1"/>
    </xf>
    <xf numFmtId="165" fontId="12" fillId="0" borderId="88" xfId="0" applyNumberFormat="1" applyFont="1" applyBorder="1" applyAlignment="1">
      <alignment horizontal="right" vertical="center" shrinkToFit="1"/>
    </xf>
    <xf numFmtId="2" fontId="12" fillId="0" borderId="68" xfId="0" applyNumberFormat="1" applyFont="1" applyBorder="1" applyAlignment="1">
      <alignment horizontal="center" vertical="center" shrinkToFit="1"/>
    </xf>
    <xf numFmtId="2" fontId="14" fillId="0" borderId="37" xfId="0" applyNumberFormat="1" applyFont="1" applyBorder="1" applyAlignment="1">
      <alignment horizontal="center" vertical="center" wrapText="1"/>
    </xf>
    <xf numFmtId="0" fontId="14" fillId="2" borderId="86" xfId="0" applyFont="1" applyFill="1" applyBorder="1" applyAlignment="1">
      <alignment horizontal="right" vertical="center" wrapText="1"/>
    </xf>
    <xf numFmtId="0" fontId="12" fillId="2" borderId="66" xfId="0" applyFont="1" applyFill="1" applyBorder="1" applyAlignment="1">
      <alignment horizontal="left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2" fontId="15" fillId="0" borderId="24" xfId="0" applyNumberFormat="1" applyFont="1" applyBorder="1" applyAlignment="1">
      <alignment horizontal="center" vertical="center" shrinkToFit="1"/>
    </xf>
    <xf numFmtId="2" fontId="12" fillId="0" borderId="12" xfId="0" applyNumberFormat="1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left" vertical="center" wrapText="1"/>
    </xf>
    <xf numFmtId="165" fontId="12" fillId="0" borderId="86" xfId="0" applyNumberFormat="1" applyFont="1" applyBorder="1" applyAlignment="1">
      <alignment horizontal="center" vertical="center" shrinkToFit="1"/>
    </xf>
    <xf numFmtId="0" fontId="13" fillId="0" borderId="72" xfId="0" applyFont="1" applyBorder="1" applyAlignment="1">
      <alignment horizontal="center" vertical="center" wrapText="1"/>
    </xf>
    <xf numFmtId="0" fontId="13" fillId="0" borderId="111" xfId="0" applyFont="1" applyBorder="1" applyAlignment="1">
      <alignment horizontal="center" vertical="center" wrapText="1"/>
    </xf>
    <xf numFmtId="166" fontId="12" fillId="0" borderId="88" xfId="0" applyNumberFormat="1" applyFont="1" applyBorder="1" applyAlignment="1">
      <alignment horizontal="right" vertical="center" shrinkToFit="1"/>
    </xf>
    <xf numFmtId="0" fontId="13" fillId="0" borderId="102" xfId="0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right" vertical="center" wrapText="1"/>
    </xf>
    <xf numFmtId="0" fontId="13" fillId="0" borderId="8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0" fillId="0" borderId="63" xfId="0" applyBorder="1" applyAlignment="1">
      <alignment horizontal="left" wrapText="1"/>
    </xf>
    <xf numFmtId="164" fontId="7" fillId="0" borderId="63" xfId="0" applyNumberFormat="1" applyFont="1" applyBorder="1" applyAlignment="1">
      <alignment horizontal="center" vertical="top" wrapText="1"/>
    </xf>
    <xf numFmtId="2" fontId="17" fillId="0" borderId="67" xfId="0" applyNumberFormat="1" applyFont="1" applyBorder="1" applyAlignment="1">
      <alignment horizontal="center" vertical="top" shrinkToFit="1"/>
    </xf>
    <xf numFmtId="0" fontId="0" fillId="0" borderId="4" xfId="0" applyBorder="1" applyAlignment="1">
      <alignment horizontal="left" wrapText="1"/>
    </xf>
    <xf numFmtId="4" fontId="18" fillId="0" borderId="67" xfId="0" applyNumberFormat="1" applyFont="1" applyBorder="1" applyAlignment="1">
      <alignment horizontal="center" vertical="top" shrinkToFit="1"/>
    </xf>
    <xf numFmtId="0" fontId="0" fillId="0" borderId="5" xfId="0" applyBorder="1" applyAlignment="1">
      <alignment horizontal="left" wrapText="1"/>
    </xf>
    <xf numFmtId="10" fontId="19" fillId="2" borderId="63" xfId="0" applyNumberFormat="1" applyFont="1" applyFill="1" applyBorder="1" applyAlignment="1">
      <alignment horizontal="center" vertical="top" shrinkToFit="1"/>
    </xf>
    <xf numFmtId="10" fontId="19" fillId="2" borderId="66" xfId="0" applyNumberFormat="1" applyFont="1" applyFill="1" applyBorder="1" applyAlignment="1">
      <alignment horizontal="left" vertical="top" indent="2" shrinkToFit="1"/>
    </xf>
    <xf numFmtId="0" fontId="0" fillId="2" borderId="63" xfId="0" applyFill="1" applyBorder="1" applyAlignment="1">
      <alignment horizontal="left" wrapText="1"/>
    </xf>
    <xf numFmtId="4" fontId="18" fillId="2" borderId="63" xfId="0" applyNumberFormat="1" applyFont="1" applyFill="1" applyBorder="1" applyAlignment="1">
      <alignment horizontal="center" vertical="top" shrinkToFit="1"/>
    </xf>
    <xf numFmtId="0" fontId="6" fillId="2" borderId="63" xfId="0" applyFont="1" applyFill="1" applyBorder="1" applyAlignment="1">
      <alignment horizontal="center" vertical="top" wrapText="1"/>
    </xf>
    <xf numFmtId="4" fontId="0" fillId="2" borderId="63" xfId="0" applyNumberFormat="1" applyFill="1" applyBorder="1" applyAlignment="1">
      <alignment horizontal="center" vertical="center" wrapText="1"/>
    </xf>
    <xf numFmtId="4" fontId="18" fillId="2" borderId="63" xfId="0" applyNumberFormat="1" applyFont="1" applyFill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top"/>
    </xf>
    <xf numFmtId="0" fontId="12" fillId="0" borderId="26" xfId="0" applyFont="1" applyBorder="1" applyAlignment="1">
      <alignment horizontal="left" vertical="top"/>
    </xf>
    <xf numFmtId="0" fontId="20" fillId="0" borderId="26" xfId="0" applyFont="1" applyBorder="1" applyAlignment="1">
      <alignment vertical="center"/>
    </xf>
    <xf numFmtId="0" fontId="20" fillId="0" borderId="111" xfId="0" applyFont="1" applyBorder="1" applyAlignment="1">
      <alignment vertical="center"/>
    </xf>
    <xf numFmtId="44" fontId="0" fillId="0" borderId="0" xfId="0" applyNumberFormat="1" applyAlignment="1">
      <alignment horizontal="left" vertical="top"/>
    </xf>
    <xf numFmtId="0" fontId="12" fillId="0" borderId="37" xfId="0" applyFont="1" applyBorder="1" applyAlignment="1">
      <alignment vertical="top"/>
    </xf>
    <xf numFmtId="0" fontId="12" fillId="0" borderId="39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26" xfId="0" applyFont="1" applyBorder="1" applyAlignment="1">
      <alignment vertical="top"/>
    </xf>
    <xf numFmtId="2" fontId="13" fillId="0" borderId="68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left" vertical="top"/>
    </xf>
    <xf numFmtId="1" fontId="22" fillId="4" borderId="63" xfId="0" applyNumberFormat="1" applyFont="1" applyFill="1" applyBorder="1" applyAlignment="1">
      <alignment horizontal="center" vertical="center" shrinkToFit="1"/>
    </xf>
    <xf numFmtId="0" fontId="1" fillId="0" borderId="63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26" xfId="0" applyFont="1" applyBorder="1" applyAlignment="1">
      <alignment horizontal="left" vertical="top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8" fillId="0" borderId="41" xfId="0" applyFont="1" applyBorder="1" applyAlignment="1">
      <alignment horizontal="center"/>
    </xf>
    <xf numFmtId="0" fontId="8" fillId="0" borderId="0" xfId="0" applyFont="1"/>
    <xf numFmtId="0" fontId="23" fillId="0" borderId="0" xfId="0" applyFont="1"/>
    <xf numFmtId="2" fontId="23" fillId="0" borderId="40" xfId="0" applyNumberFormat="1" applyFont="1" applyBorder="1"/>
    <xf numFmtId="0" fontId="23" fillId="0" borderId="42" xfId="0" applyFont="1" applyBorder="1" applyAlignment="1">
      <alignment horizontal="center"/>
    </xf>
    <xf numFmtId="0" fontId="23" fillId="0" borderId="43" xfId="0" applyFont="1" applyBorder="1"/>
    <xf numFmtId="0" fontId="23" fillId="0" borderId="44" xfId="0" applyFont="1" applyBorder="1"/>
    <xf numFmtId="0" fontId="23" fillId="0" borderId="45" xfId="0" applyFont="1" applyBorder="1"/>
    <xf numFmtId="10" fontId="23" fillId="0" borderId="42" xfId="2" applyNumberFormat="1" applyFont="1" applyFill="1" applyBorder="1" applyAlignment="1" applyProtection="1">
      <alignment horizontal="center"/>
    </xf>
    <xf numFmtId="0" fontId="23" fillId="0" borderId="46" xfId="0" applyFont="1" applyBorder="1" applyAlignment="1">
      <alignment horizontal="center"/>
    </xf>
    <xf numFmtId="0" fontId="23" fillId="0" borderId="41" xfId="0" applyFont="1" applyBorder="1"/>
    <xf numFmtId="10" fontId="23" fillId="0" borderId="46" xfId="2" applyNumberFormat="1" applyFont="1" applyFill="1" applyBorder="1" applyAlignment="1" applyProtection="1">
      <alignment horizontal="center"/>
    </xf>
    <xf numFmtId="0" fontId="23" fillId="0" borderId="40" xfId="0" applyFont="1" applyBorder="1"/>
    <xf numFmtId="10" fontId="23" fillId="0" borderId="46" xfId="0" applyNumberFormat="1" applyFont="1" applyBorder="1" applyAlignment="1">
      <alignment horizontal="center"/>
    </xf>
    <xf numFmtId="0" fontId="23" fillId="0" borderId="47" xfId="0" applyFont="1" applyBorder="1" applyAlignment="1">
      <alignment horizontal="center"/>
    </xf>
    <xf numFmtId="0" fontId="9" fillId="0" borderId="48" xfId="0" applyFont="1" applyBorder="1"/>
    <xf numFmtId="0" fontId="23" fillId="0" borderId="49" xfId="0" applyFont="1" applyBorder="1"/>
    <xf numFmtId="0" fontId="23" fillId="0" borderId="50" xfId="0" applyFont="1" applyBorder="1"/>
    <xf numFmtId="10" fontId="23" fillId="0" borderId="47" xfId="2" applyNumberFormat="1" applyFont="1" applyFill="1" applyBorder="1" applyAlignment="1" applyProtection="1">
      <alignment horizontal="center"/>
    </xf>
    <xf numFmtId="0" fontId="23" fillId="0" borderId="41" xfId="0" applyFont="1" applyBorder="1" applyAlignment="1">
      <alignment horizontal="center"/>
    </xf>
    <xf numFmtId="10" fontId="23" fillId="0" borderId="40" xfId="0" applyNumberFormat="1" applyFont="1" applyBorder="1"/>
    <xf numFmtId="0" fontId="9" fillId="0" borderId="43" xfId="0" applyFont="1" applyBorder="1"/>
    <xf numFmtId="10" fontId="23" fillId="0" borderId="19" xfId="2" applyNumberFormat="1" applyFont="1" applyFill="1" applyBorder="1" applyAlignment="1" applyProtection="1">
      <alignment horizontal="center"/>
    </xf>
    <xf numFmtId="10" fontId="23" fillId="0" borderId="29" xfId="2" applyNumberFormat="1" applyFont="1" applyFill="1" applyBorder="1" applyAlignment="1" applyProtection="1">
      <alignment horizontal="center"/>
    </xf>
    <xf numFmtId="0" fontId="23" fillId="0" borderId="48" xfId="0" applyFont="1" applyBorder="1"/>
    <xf numFmtId="10" fontId="23" fillId="0" borderId="51" xfId="2" applyNumberFormat="1" applyFont="1" applyFill="1" applyBorder="1" applyAlignment="1" applyProtection="1">
      <alignment horizontal="center"/>
    </xf>
    <xf numFmtId="10" fontId="8" fillId="0" borderId="47" xfId="2" applyNumberFormat="1" applyFont="1" applyFill="1" applyBorder="1" applyAlignment="1" applyProtection="1">
      <alignment horizontal="center"/>
    </xf>
    <xf numFmtId="10" fontId="8" fillId="2" borderId="52" xfId="0" applyNumberFormat="1" applyFont="1" applyFill="1" applyBorder="1" applyAlignment="1">
      <alignment horizontal="center" vertical="center"/>
    </xf>
    <xf numFmtId="0" fontId="6" fillId="0" borderId="63" xfId="0" applyFont="1" applyBorder="1" applyAlignment="1">
      <alignment vertical="center"/>
    </xf>
    <xf numFmtId="0" fontId="0" fillId="0" borderId="63" xfId="0" applyBorder="1" applyAlignment="1">
      <alignment horizontal="center" vertical="center" wrapText="1"/>
    </xf>
    <xf numFmtId="0" fontId="6" fillId="0" borderId="63" xfId="0" applyFont="1" applyBorder="1" applyAlignment="1">
      <alignment horizontal="left" vertical="center" indent="1"/>
    </xf>
    <xf numFmtId="0" fontId="0" fillId="0" borderId="63" xfId="0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10" fontId="15" fillId="0" borderId="69" xfId="0" applyNumberFormat="1" applyFont="1" applyBorder="1" applyAlignment="1">
      <alignment wrapText="1"/>
    </xf>
    <xf numFmtId="0" fontId="15" fillId="0" borderId="69" xfId="0" applyFont="1" applyBorder="1" applyAlignment="1">
      <alignment horizontal="center" vertical="center" wrapText="1"/>
    </xf>
    <xf numFmtId="9" fontId="17" fillId="0" borderId="63" xfId="1" applyFont="1" applyFill="1" applyBorder="1" applyAlignment="1">
      <alignment horizontal="center" vertical="top" shrinkToFit="1"/>
    </xf>
    <xf numFmtId="0" fontId="12" fillId="0" borderId="0" xfId="0" applyFont="1" applyAlignment="1">
      <alignment horizontal="center" vertical="top"/>
    </xf>
    <xf numFmtId="0" fontId="12" fillId="0" borderId="26" xfId="0" applyFont="1" applyBorder="1" applyAlignment="1">
      <alignment horizontal="center" vertical="top"/>
    </xf>
    <xf numFmtId="0" fontId="12" fillId="0" borderId="34" xfId="0" applyFont="1" applyBorder="1" applyAlignment="1">
      <alignment horizontal="center" vertical="top"/>
    </xf>
    <xf numFmtId="10" fontId="12" fillId="0" borderId="79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top"/>
    </xf>
    <xf numFmtId="0" fontId="14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 wrapText="1"/>
    </xf>
    <xf numFmtId="10" fontId="12" fillId="0" borderId="1" xfId="0" applyNumberFormat="1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right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0" fontId="14" fillId="3" borderId="1" xfId="0" applyNumberFormat="1" applyFont="1" applyFill="1" applyBorder="1" applyAlignment="1">
      <alignment horizontal="center" vertical="center" shrinkToFit="1"/>
    </xf>
    <xf numFmtId="2" fontId="13" fillId="4" borderId="1" xfId="0" applyNumberFormat="1" applyFont="1" applyFill="1" applyBorder="1" applyAlignment="1">
      <alignment horizontal="right" vertical="center" shrinkToFit="1"/>
    </xf>
    <xf numFmtId="2" fontId="12" fillId="4" borderId="1" xfId="0" applyNumberFormat="1" applyFont="1" applyFill="1" applyBorder="1" applyAlignment="1">
      <alignment horizontal="right" vertical="center" shrinkToFit="1"/>
    </xf>
    <xf numFmtId="10" fontId="15" fillId="3" borderId="1" xfId="0" applyNumberFormat="1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" fontId="22" fillId="4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" fontId="12" fillId="4" borderId="1" xfId="0" applyNumberFormat="1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 shrinkToFit="1"/>
    </xf>
    <xf numFmtId="1" fontId="1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shrinkToFit="1"/>
    </xf>
    <xf numFmtId="10" fontId="15" fillId="0" borderId="1" xfId="0" applyNumberFormat="1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0" fontId="15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8" fontId="14" fillId="0" borderId="69" xfId="3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10" fontId="14" fillId="0" borderId="1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10" fontId="15" fillId="0" borderId="5" xfId="0" applyNumberFormat="1" applyFont="1" applyBorder="1" applyAlignment="1">
      <alignment vertical="center" shrinkToFit="1"/>
    </xf>
    <xf numFmtId="0" fontId="0" fillId="0" borderId="0" xfId="0"/>
    <xf numFmtId="0" fontId="26" fillId="5" borderId="0" xfId="0" applyFont="1" applyFill="1" applyAlignment="1">
      <alignment horizontal="left" vertical="top" wrapText="1"/>
    </xf>
    <xf numFmtId="0" fontId="27" fillId="5" borderId="0" xfId="0" applyFont="1" applyFill="1" applyAlignment="1">
      <alignment horizontal="left" vertical="top" wrapText="1"/>
    </xf>
    <xf numFmtId="0" fontId="30" fillId="6" borderId="120" xfId="0" applyFont="1" applyFill="1" applyBorder="1" applyAlignment="1">
      <alignment horizontal="left" vertical="top" wrapText="1"/>
    </xf>
    <xf numFmtId="0" fontId="30" fillId="6" borderId="120" xfId="0" applyFont="1" applyFill="1" applyBorder="1" applyAlignment="1">
      <alignment horizontal="right" vertical="top" wrapText="1"/>
    </xf>
    <xf numFmtId="4" fontId="30" fillId="6" borderId="120" xfId="0" applyNumberFormat="1" applyFont="1" applyFill="1" applyBorder="1" applyAlignment="1">
      <alignment horizontal="right" vertical="top" wrapText="1"/>
    </xf>
    <xf numFmtId="0" fontId="26" fillId="5" borderId="120" xfId="0" applyFont="1" applyFill="1" applyBorder="1" applyAlignment="1">
      <alignment horizontal="left" vertical="top" wrapText="1"/>
    </xf>
    <xf numFmtId="0" fontId="26" fillId="5" borderId="120" xfId="0" applyFont="1" applyFill="1" applyBorder="1" applyAlignment="1">
      <alignment horizontal="right" vertical="top" wrapText="1"/>
    </xf>
    <xf numFmtId="0" fontId="26" fillId="5" borderId="120" xfId="0" applyFont="1" applyFill="1" applyBorder="1" applyAlignment="1">
      <alignment horizontal="center" vertical="top" wrapText="1"/>
    </xf>
    <xf numFmtId="0" fontId="31" fillId="7" borderId="120" xfId="0" applyFont="1" applyFill="1" applyBorder="1" applyAlignment="1">
      <alignment horizontal="left" vertical="top" wrapText="1"/>
    </xf>
    <xf numFmtId="0" fontId="31" fillId="7" borderId="120" xfId="0" applyFont="1" applyFill="1" applyBorder="1" applyAlignment="1">
      <alignment horizontal="right" vertical="top" wrapText="1"/>
    </xf>
    <xf numFmtId="0" fontId="31" fillId="7" borderId="120" xfId="0" applyFont="1" applyFill="1" applyBorder="1" applyAlignment="1">
      <alignment horizontal="center" vertical="top" wrapText="1"/>
    </xf>
    <xf numFmtId="169" fontId="31" fillId="7" borderId="120" xfId="0" applyNumberFormat="1" applyFont="1" applyFill="1" applyBorder="1" applyAlignment="1">
      <alignment horizontal="right" vertical="top" wrapText="1"/>
    </xf>
    <xf numFmtId="4" fontId="31" fillId="7" borderId="120" xfId="0" applyNumberFormat="1" applyFont="1" applyFill="1" applyBorder="1" applyAlignment="1">
      <alignment horizontal="right" vertical="top" wrapText="1"/>
    </xf>
    <xf numFmtId="0" fontId="32" fillId="8" borderId="120" xfId="0" applyFont="1" applyFill="1" applyBorder="1" applyAlignment="1">
      <alignment horizontal="left" vertical="top" wrapText="1"/>
    </xf>
    <xf numFmtId="0" fontId="32" fillId="8" borderId="120" xfId="0" applyFont="1" applyFill="1" applyBorder="1" applyAlignment="1">
      <alignment horizontal="right" vertical="top" wrapText="1"/>
    </xf>
    <xf numFmtId="0" fontId="32" fillId="8" borderId="120" xfId="0" applyFont="1" applyFill="1" applyBorder="1" applyAlignment="1">
      <alignment horizontal="center" vertical="top" wrapText="1"/>
    </xf>
    <xf numFmtId="169" fontId="32" fillId="8" borderId="120" xfId="0" applyNumberFormat="1" applyFont="1" applyFill="1" applyBorder="1" applyAlignment="1">
      <alignment horizontal="right" vertical="top" wrapText="1"/>
    </xf>
    <xf numFmtId="4" fontId="32" fillId="8" borderId="120" xfId="0" applyNumberFormat="1" applyFont="1" applyFill="1" applyBorder="1" applyAlignment="1">
      <alignment horizontal="right" vertical="top" wrapText="1"/>
    </xf>
    <xf numFmtId="0" fontId="32" fillId="9" borderId="120" xfId="0" applyFont="1" applyFill="1" applyBorder="1" applyAlignment="1">
      <alignment horizontal="left" vertical="top" wrapText="1"/>
    </xf>
    <xf numFmtId="0" fontId="32" fillId="9" borderId="120" xfId="0" applyFont="1" applyFill="1" applyBorder="1" applyAlignment="1">
      <alignment horizontal="right" vertical="top" wrapText="1"/>
    </xf>
    <xf numFmtId="0" fontId="32" fillId="9" borderId="120" xfId="0" applyFont="1" applyFill="1" applyBorder="1" applyAlignment="1">
      <alignment horizontal="center" vertical="top" wrapText="1"/>
    </xf>
    <xf numFmtId="169" fontId="32" fillId="9" borderId="120" xfId="0" applyNumberFormat="1" applyFont="1" applyFill="1" applyBorder="1" applyAlignment="1">
      <alignment horizontal="right" vertical="top" wrapText="1"/>
    </xf>
    <xf numFmtId="4" fontId="32" fillId="9" borderId="120" xfId="0" applyNumberFormat="1" applyFont="1" applyFill="1" applyBorder="1" applyAlignment="1">
      <alignment horizontal="right" vertical="top" wrapText="1"/>
    </xf>
    <xf numFmtId="0" fontId="32" fillId="5" borderId="0" xfId="0" applyFont="1" applyFill="1" applyAlignment="1">
      <alignment horizontal="right" vertical="top" wrapText="1"/>
    </xf>
    <xf numFmtId="4" fontId="32" fillId="5" borderId="0" xfId="0" applyNumberFormat="1" applyFont="1" applyFill="1" applyAlignment="1">
      <alignment horizontal="right" vertical="top" wrapText="1"/>
    </xf>
    <xf numFmtId="0" fontId="27" fillId="5" borderId="0" xfId="0" applyFont="1" applyFill="1" applyAlignment="1">
      <alignment horizontal="right" vertical="top" wrapText="1"/>
    </xf>
    <xf numFmtId="169" fontId="27" fillId="5" borderId="0" xfId="0" applyNumberFormat="1" applyFont="1" applyFill="1" applyAlignment="1">
      <alignment horizontal="right" vertical="top" wrapText="1"/>
    </xf>
    <xf numFmtId="4" fontId="27" fillId="5" borderId="0" xfId="0" applyNumberFormat="1" applyFont="1" applyFill="1" applyAlignment="1">
      <alignment horizontal="right" vertical="top" wrapText="1"/>
    </xf>
    <xf numFmtId="0" fontId="31" fillId="7" borderId="121" xfId="0" applyFont="1" applyFill="1" applyBorder="1" applyAlignment="1">
      <alignment horizontal="left" vertical="top" wrapText="1"/>
    </xf>
    <xf numFmtId="0" fontId="31" fillId="10" borderId="120" xfId="0" applyFont="1" applyFill="1" applyBorder="1" applyAlignment="1">
      <alignment horizontal="left" vertical="top" wrapText="1"/>
    </xf>
    <xf numFmtId="0" fontId="31" fillId="10" borderId="120" xfId="0" applyFont="1" applyFill="1" applyBorder="1" applyAlignment="1">
      <alignment horizontal="right" vertical="top" wrapText="1"/>
    </xf>
    <xf numFmtId="0" fontId="31" fillId="10" borderId="120" xfId="0" applyFont="1" applyFill="1" applyBorder="1" applyAlignment="1">
      <alignment horizontal="center" vertical="top" wrapText="1"/>
    </xf>
    <xf numFmtId="169" fontId="31" fillId="10" borderId="120" xfId="0" applyNumberFormat="1" applyFont="1" applyFill="1" applyBorder="1" applyAlignment="1">
      <alignment horizontal="right" vertical="top" wrapText="1"/>
    </xf>
    <xf numFmtId="4" fontId="31" fillId="10" borderId="120" xfId="0" applyNumberFormat="1" applyFont="1" applyFill="1" applyBorder="1" applyAlignment="1">
      <alignment horizontal="right" vertical="top" wrapText="1"/>
    </xf>
    <xf numFmtId="0" fontId="31" fillId="7" borderId="0" xfId="0" applyFont="1" applyFill="1" applyAlignment="1">
      <alignment horizontal="left" vertical="top" wrapText="1"/>
    </xf>
    <xf numFmtId="44" fontId="0" fillId="0" borderId="0" xfId="4" applyFont="1" applyFill="1" applyBorder="1" applyAlignment="1">
      <alignment horizontal="left" vertical="top"/>
    </xf>
    <xf numFmtId="44" fontId="33" fillId="0" borderId="0" xfId="4" applyFont="1" applyFill="1" applyBorder="1" applyAlignment="1">
      <alignment horizontal="left" vertical="top"/>
    </xf>
    <xf numFmtId="0" fontId="20" fillId="0" borderId="1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117" xfId="0" applyFont="1" applyBorder="1" applyAlignment="1">
      <alignment horizontal="left" wrapText="1"/>
    </xf>
    <xf numFmtId="0" fontId="15" fillId="0" borderId="3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1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18" xfId="0" applyFont="1" applyBorder="1" applyAlignment="1">
      <alignment horizontal="left" vertical="center" wrapText="1"/>
    </xf>
    <xf numFmtId="0" fontId="14" fillId="0" borderId="119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10" fontId="15" fillId="0" borderId="1" xfId="0" applyNumberFormat="1" applyFont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  <xf numFmtId="0" fontId="14" fillId="2" borderId="1" xfId="0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left" vertical="center" wrapText="1"/>
    </xf>
    <xf numFmtId="0" fontId="14" fillId="0" borderId="69" xfId="0" applyFont="1" applyBorder="1" applyAlignment="1">
      <alignment horizontal="left" vertical="center" wrapText="1"/>
    </xf>
    <xf numFmtId="0" fontId="14" fillId="0" borderId="79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24" fillId="2" borderId="83" xfId="0" applyFont="1" applyFill="1" applyBorder="1" applyAlignment="1">
      <alignment horizontal="center" vertical="center" wrapText="1"/>
    </xf>
    <xf numFmtId="0" fontId="24" fillId="2" borderId="70" xfId="0" applyFont="1" applyFill="1" applyBorder="1" applyAlignment="1">
      <alignment horizontal="center" vertical="center" wrapText="1"/>
    </xf>
    <xf numFmtId="0" fontId="24" fillId="2" borderId="111" xfId="0" applyFont="1" applyFill="1" applyBorder="1" applyAlignment="1">
      <alignment horizontal="center" vertical="center" wrapText="1"/>
    </xf>
    <xf numFmtId="0" fontId="14" fillId="2" borderId="81" xfId="0" applyFont="1" applyFill="1" applyBorder="1" applyAlignment="1">
      <alignment horizontal="left" vertical="center" wrapText="1"/>
    </xf>
    <xf numFmtId="0" fontId="14" fillId="2" borderId="91" xfId="0" applyFont="1" applyFill="1" applyBorder="1" applyAlignment="1">
      <alignment horizontal="left" vertical="center" wrapText="1"/>
    </xf>
    <xf numFmtId="0" fontId="14" fillId="2" borderId="108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2" fontId="14" fillId="0" borderId="24" xfId="0" applyNumberFormat="1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2" fontId="15" fillId="0" borderId="24" xfId="0" applyNumberFormat="1" applyFont="1" applyBorder="1" applyAlignment="1">
      <alignment horizontal="center" vertical="center" shrinkToFit="1"/>
    </xf>
    <xf numFmtId="2" fontId="15" fillId="0" borderId="37" xfId="0" applyNumberFormat="1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shrinkToFit="1"/>
    </xf>
    <xf numFmtId="2" fontId="15" fillId="0" borderId="8" xfId="0" applyNumberFormat="1" applyFont="1" applyBorder="1" applyAlignment="1">
      <alignment horizontal="center" vertical="center" shrinkToFit="1"/>
    </xf>
    <xf numFmtId="0" fontId="14" fillId="2" borderId="102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38" xfId="0" applyFont="1" applyFill="1" applyBorder="1" applyAlignment="1">
      <alignment horizontal="left" vertical="center" wrapText="1"/>
    </xf>
    <xf numFmtId="2" fontId="15" fillId="0" borderId="36" xfId="0" applyNumberFormat="1" applyFont="1" applyBorder="1" applyAlignment="1">
      <alignment horizontal="center" vertical="center" shrinkToFit="1"/>
    </xf>
    <xf numFmtId="0" fontId="14" fillId="2" borderId="67" xfId="0" applyFont="1" applyFill="1" applyBorder="1" applyAlignment="1">
      <alignment horizontal="left" vertical="center" wrapText="1"/>
    </xf>
    <xf numFmtId="0" fontId="14" fillId="2" borderId="69" xfId="0" applyFont="1" applyFill="1" applyBorder="1" applyAlignment="1">
      <alignment horizontal="left" vertical="center" wrapText="1"/>
    </xf>
    <xf numFmtId="0" fontId="14" fillId="2" borderId="79" xfId="0" applyFont="1" applyFill="1" applyBorder="1" applyAlignment="1">
      <alignment horizontal="left" vertical="center" wrapText="1"/>
    </xf>
    <xf numFmtId="0" fontId="14" fillId="0" borderId="81" xfId="0" applyFont="1" applyBorder="1" applyAlignment="1">
      <alignment horizontal="left" vertical="center" wrapText="1"/>
    </xf>
    <xf numFmtId="0" fontId="14" fillId="0" borderId="91" xfId="0" applyFont="1" applyBorder="1" applyAlignment="1">
      <alignment horizontal="left" vertical="center" wrapText="1"/>
    </xf>
    <xf numFmtId="0" fontId="14" fillId="0" borderId="114" xfId="0" applyFont="1" applyBorder="1" applyAlignment="1">
      <alignment horizontal="left" vertical="center" wrapText="1"/>
    </xf>
    <xf numFmtId="0" fontId="14" fillId="2" borderId="72" xfId="0" applyFont="1" applyFill="1" applyBorder="1" applyAlignment="1">
      <alignment horizontal="left" vertical="center" wrapText="1"/>
    </xf>
    <xf numFmtId="0" fontId="14" fillId="2" borderId="70" xfId="0" applyFont="1" applyFill="1" applyBorder="1" applyAlignment="1">
      <alignment horizontal="left" vertical="center" wrapText="1"/>
    </xf>
    <xf numFmtId="0" fontId="14" fillId="2" borderId="111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0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4" fillId="0" borderId="115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57" xfId="0" applyFont="1" applyBorder="1" applyAlignment="1">
      <alignment horizontal="left" vertical="center" wrapText="1"/>
    </xf>
    <xf numFmtId="0" fontId="14" fillId="0" borderId="10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91" xfId="0" applyFont="1" applyBorder="1" applyAlignment="1">
      <alignment horizontal="left" vertical="center" wrapText="1"/>
    </xf>
    <xf numFmtId="0" fontId="13" fillId="0" borderId="114" xfId="0" applyFont="1" applyBorder="1" applyAlignment="1">
      <alignment horizontal="left" vertical="center" wrapText="1"/>
    </xf>
    <xf numFmtId="0" fontId="14" fillId="0" borderId="10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5" fillId="0" borderId="83" xfId="0" applyFont="1" applyBorder="1" applyAlignment="1">
      <alignment horizontal="left" wrapText="1"/>
    </xf>
    <xf numFmtId="0" fontId="15" fillId="0" borderId="70" xfId="0" applyFont="1" applyBorder="1" applyAlignment="1">
      <alignment horizontal="left" wrapText="1"/>
    </xf>
    <xf numFmtId="0" fontId="15" fillId="0" borderId="111" xfId="0" applyFont="1" applyBorder="1" applyAlignment="1">
      <alignment horizontal="left" wrapText="1"/>
    </xf>
    <xf numFmtId="0" fontId="14" fillId="0" borderId="75" xfId="0" applyFont="1" applyBorder="1" applyAlignment="1">
      <alignment horizontal="left" vertical="center" wrapText="1"/>
    </xf>
    <xf numFmtId="0" fontId="14" fillId="0" borderId="76" xfId="0" applyFont="1" applyBorder="1" applyAlignment="1">
      <alignment horizontal="left" vertical="center" wrapText="1"/>
    </xf>
    <xf numFmtId="0" fontId="14" fillId="0" borderId="58" xfId="0" applyFont="1" applyBorder="1" applyAlignment="1">
      <alignment horizontal="left" vertical="center" wrapText="1"/>
    </xf>
    <xf numFmtId="0" fontId="15" fillId="0" borderId="75" xfId="0" applyFont="1" applyBorder="1" applyAlignment="1">
      <alignment horizontal="left" vertical="center" wrapText="1"/>
    </xf>
    <xf numFmtId="0" fontId="15" fillId="0" borderId="69" xfId="0" applyFont="1" applyBorder="1" applyAlignment="1">
      <alignment horizontal="left" vertical="center" wrapText="1"/>
    </xf>
    <xf numFmtId="0" fontId="15" fillId="0" borderId="79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center" vertical="center" wrapText="1"/>
    </xf>
    <xf numFmtId="1" fontId="17" fillId="0" borderId="64" xfId="0" applyNumberFormat="1" applyFont="1" applyBorder="1" applyAlignment="1">
      <alignment horizontal="center" vertical="center" shrinkToFit="1"/>
    </xf>
    <xf numFmtId="1" fontId="17" fillId="0" borderId="66" xfId="0" applyNumberFormat="1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2" fontId="17" fillId="0" borderId="64" xfId="0" applyNumberFormat="1" applyFont="1" applyBorder="1" applyAlignment="1">
      <alignment horizontal="center" vertical="center" shrinkToFit="1"/>
    </xf>
    <xf numFmtId="2" fontId="17" fillId="0" borderId="66" xfId="0" applyNumberFormat="1" applyFont="1" applyBorder="1" applyAlignment="1">
      <alignment horizontal="center" vertical="center" shrinkToFit="1"/>
    </xf>
    <xf numFmtId="4" fontId="17" fillId="0" borderId="64" xfId="0" applyNumberFormat="1" applyFont="1" applyBorder="1" applyAlignment="1">
      <alignment horizontal="left" vertical="center" indent="1" shrinkToFit="1"/>
    </xf>
    <xf numFmtId="4" fontId="17" fillId="0" borderId="66" xfId="0" applyNumberFormat="1" applyFont="1" applyBorder="1" applyAlignment="1">
      <alignment horizontal="left" vertical="center" indent="1" shrinkToFit="1"/>
    </xf>
    <xf numFmtId="0" fontId="0" fillId="0" borderId="64" xfId="0" applyBorder="1" applyAlignment="1">
      <alignment horizontal="left" vertical="top" wrapText="1"/>
    </xf>
    <xf numFmtId="0" fontId="0" fillId="0" borderId="66" xfId="0" applyBorder="1" applyAlignment="1">
      <alignment horizontal="left" vertical="top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0" fillId="2" borderId="64" xfId="0" applyFill="1" applyBorder="1" applyAlignment="1">
      <alignment horizontal="left" vertical="top" wrapText="1"/>
    </xf>
    <xf numFmtId="0" fontId="0" fillId="2" borderId="66" xfId="0" applyFill="1" applyBorder="1" applyAlignment="1">
      <alignment horizontal="left" vertical="top" wrapText="1"/>
    </xf>
    <xf numFmtId="4" fontId="17" fillId="2" borderId="64" xfId="0" applyNumberFormat="1" applyFont="1" applyFill="1" applyBorder="1" applyAlignment="1">
      <alignment horizontal="left" vertical="center" indent="1" shrinkToFit="1"/>
    </xf>
    <xf numFmtId="4" fontId="17" fillId="2" borderId="66" xfId="0" applyNumberFormat="1" applyFont="1" applyFill="1" applyBorder="1" applyAlignment="1">
      <alignment horizontal="left" vertical="center" indent="1" shrinkToFit="1"/>
    </xf>
    <xf numFmtId="0" fontId="4" fillId="2" borderId="67" xfId="0" applyFont="1" applyFill="1" applyBorder="1" applyAlignment="1">
      <alignment horizontal="center" vertical="top" wrapText="1"/>
    </xf>
    <xf numFmtId="0" fontId="4" fillId="2" borderId="69" xfId="0" applyFont="1" applyFill="1" applyBorder="1" applyAlignment="1">
      <alignment horizontal="center" vertical="top" wrapText="1"/>
    </xf>
    <xf numFmtId="0" fontId="5" fillId="2" borderId="67" xfId="0" applyFont="1" applyFill="1" applyBorder="1" applyAlignment="1">
      <alignment horizontal="left" vertical="top" wrapText="1" indent="3"/>
    </xf>
    <xf numFmtId="0" fontId="5" fillId="2" borderId="69" xfId="0" applyFont="1" applyFill="1" applyBorder="1" applyAlignment="1">
      <alignment horizontal="left" vertical="top" wrapText="1" indent="3"/>
    </xf>
    <xf numFmtId="0" fontId="5" fillId="2" borderId="67" xfId="0" applyFont="1" applyFill="1" applyBorder="1" applyAlignment="1">
      <alignment horizontal="center" vertical="top" wrapText="1"/>
    </xf>
    <xf numFmtId="0" fontId="5" fillId="2" borderId="69" xfId="0" applyFont="1" applyFill="1" applyBorder="1" applyAlignment="1">
      <alignment horizontal="center" vertical="top" wrapText="1"/>
    </xf>
    <xf numFmtId="0" fontId="12" fillId="0" borderId="34" xfId="0" applyFont="1" applyBorder="1" applyAlignment="1">
      <alignment horizontal="center" vertical="top"/>
    </xf>
    <xf numFmtId="0" fontId="20" fillId="0" borderId="3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6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15" fillId="0" borderId="75" xfId="0" applyFont="1" applyBorder="1" applyAlignment="1">
      <alignment horizontal="left" wrapText="1"/>
    </xf>
    <xf numFmtId="0" fontId="15" fillId="0" borderId="69" xfId="0" applyFont="1" applyBorder="1" applyAlignment="1">
      <alignment horizontal="left" wrapText="1"/>
    </xf>
    <xf numFmtId="0" fontId="23" fillId="0" borderId="34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3" fillId="0" borderId="26" xfId="0" applyFont="1" applyBorder="1" applyAlignment="1">
      <alignment horizontal="center" vertical="top"/>
    </xf>
    <xf numFmtId="0" fontId="23" fillId="0" borderId="60" xfId="0" applyFont="1" applyBorder="1" applyAlignment="1">
      <alignment horizontal="center"/>
    </xf>
    <xf numFmtId="0" fontId="23" fillId="0" borderId="61" xfId="0" applyFont="1" applyBorder="1" applyAlignment="1">
      <alignment horizontal="center"/>
    </xf>
    <xf numFmtId="0" fontId="23" fillId="0" borderId="62" xfId="0" applyFont="1" applyBorder="1" applyAlignment="1">
      <alignment horizontal="center"/>
    </xf>
    <xf numFmtId="0" fontId="23" fillId="0" borderId="4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23" fillId="0" borderId="44" xfId="0" applyFont="1" applyBorder="1" applyAlignment="1">
      <alignment horizontal="center"/>
    </xf>
    <xf numFmtId="0" fontId="25" fillId="0" borderId="75" xfId="0" applyFont="1" applyBorder="1" applyAlignment="1">
      <alignment horizontal="left" wrapText="1"/>
    </xf>
    <xf numFmtId="0" fontId="25" fillId="0" borderId="69" xfId="0" applyFont="1" applyBorder="1" applyAlignment="1">
      <alignment horizontal="left" wrapText="1"/>
    </xf>
    <xf numFmtId="0" fontId="25" fillId="0" borderId="79" xfId="0" applyFont="1" applyBorder="1" applyAlignment="1">
      <alignment horizontal="left" wrapText="1"/>
    </xf>
    <xf numFmtId="0" fontId="25" fillId="0" borderId="75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79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center"/>
    </xf>
    <xf numFmtId="0" fontId="12" fillId="0" borderId="26" xfId="0" applyFont="1" applyBorder="1" applyAlignment="1">
      <alignment horizontal="center" vertical="top"/>
    </xf>
    <xf numFmtId="0" fontId="20" fillId="0" borderId="26" xfId="0" applyFont="1" applyBorder="1" applyAlignment="1">
      <alignment horizontal="center" vertical="center"/>
    </xf>
    <xf numFmtId="0" fontId="3" fillId="0" borderId="113" xfId="0" applyFont="1" applyBorder="1" applyAlignment="1">
      <alignment horizontal="right" vertical="top" wrapText="1"/>
    </xf>
    <xf numFmtId="0" fontId="3" fillId="0" borderId="80" xfId="0" applyFont="1" applyBorder="1" applyAlignment="1">
      <alignment horizontal="right" vertical="top" wrapText="1"/>
    </xf>
    <xf numFmtId="0" fontId="3" fillId="0" borderId="30" xfId="0" applyFont="1" applyBorder="1" applyAlignment="1">
      <alignment horizontal="right" vertical="top" wrapText="1"/>
    </xf>
    <xf numFmtId="0" fontId="3" fillId="0" borderId="112" xfId="0" applyFont="1" applyBorder="1" applyAlignment="1">
      <alignment horizontal="right" vertical="top" wrapText="1"/>
    </xf>
    <xf numFmtId="0" fontId="14" fillId="2" borderId="75" xfId="0" applyFont="1" applyFill="1" applyBorder="1" applyAlignment="1">
      <alignment horizontal="center" vertical="center" wrapText="1"/>
    </xf>
    <xf numFmtId="0" fontId="14" fillId="2" borderId="69" xfId="0" applyFont="1" applyFill="1" applyBorder="1" applyAlignment="1">
      <alignment horizontal="center"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horizontal="center" vertical="center" wrapText="1"/>
    </xf>
    <xf numFmtId="0" fontId="2" fillId="2" borderId="70" xfId="0" applyFont="1" applyFill="1" applyBorder="1" applyAlignment="1">
      <alignment horizontal="center" vertical="center" wrapText="1"/>
    </xf>
    <xf numFmtId="0" fontId="2" fillId="2" borderId="111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4" fillId="3" borderId="75" xfId="0" applyFont="1" applyFill="1" applyBorder="1" applyAlignment="1">
      <alignment horizontal="left" vertical="center" wrapText="1"/>
    </xf>
    <xf numFmtId="0" fontId="14" fillId="3" borderId="69" xfId="0" applyFont="1" applyFill="1" applyBorder="1" applyAlignment="1">
      <alignment horizontal="left" vertical="center" wrapText="1"/>
    </xf>
    <xf numFmtId="0" fontId="14" fillId="3" borderId="65" xfId="0" applyFont="1" applyFill="1" applyBorder="1" applyAlignment="1">
      <alignment horizontal="left" vertical="center" wrapText="1"/>
    </xf>
    <xf numFmtId="0" fontId="13" fillId="3" borderId="67" xfId="0" applyFont="1" applyFill="1" applyBorder="1" applyAlignment="1">
      <alignment horizontal="center" vertical="top" wrapText="1"/>
    </xf>
    <xf numFmtId="0" fontId="13" fillId="3" borderId="79" xfId="0" applyFont="1" applyFill="1" applyBorder="1" applyAlignment="1">
      <alignment horizontal="center" vertical="top" wrapText="1"/>
    </xf>
    <xf numFmtId="0" fontId="13" fillId="3" borderId="67" xfId="0" applyFont="1" applyFill="1" applyBorder="1" applyAlignment="1">
      <alignment horizontal="left" vertical="center" wrapText="1"/>
    </xf>
    <xf numFmtId="0" fontId="13" fillId="3" borderId="79" xfId="0" applyFont="1" applyFill="1" applyBorder="1" applyAlignment="1">
      <alignment horizontal="left" vertical="center" wrapText="1"/>
    </xf>
    <xf numFmtId="0" fontId="32" fillId="5" borderId="0" xfId="0" applyFont="1" applyFill="1" applyAlignment="1">
      <alignment horizontal="right" vertical="top" wrapText="1"/>
    </xf>
    <xf numFmtId="0" fontId="31" fillId="7" borderId="120" xfId="0" applyFont="1" applyFill="1" applyBorder="1" applyAlignment="1">
      <alignment horizontal="left" vertical="top" wrapText="1"/>
    </xf>
    <xf numFmtId="0" fontId="32" fillId="8" borderId="120" xfId="0" applyFont="1" applyFill="1" applyBorder="1" applyAlignment="1">
      <alignment horizontal="left" vertical="top" wrapText="1"/>
    </xf>
    <xf numFmtId="0" fontId="32" fillId="9" borderId="120" xfId="0" applyFont="1" applyFill="1" applyBorder="1" applyAlignment="1">
      <alignment horizontal="left" vertical="top" wrapText="1"/>
    </xf>
    <xf numFmtId="0" fontId="26" fillId="5" borderId="120" xfId="0" applyFont="1" applyFill="1" applyBorder="1" applyAlignment="1">
      <alignment horizontal="left" vertical="top" wrapText="1"/>
    </xf>
    <xf numFmtId="0" fontId="31" fillId="10" borderId="120" xfId="0" applyFont="1" applyFill="1" applyBorder="1" applyAlignment="1">
      <alignment horizontal="left" vertical="top" wrapText="1"/>
    </xf>
    <xf numFmtId="0" fontId="30" fillId="6" borderId="120" xfId="0" applyFont="1" applyFill="1" applyBorder="1" applyAlignment="1">
      <alignment horizontal="left" vertical="top" wrapText="1"/>
    </xf>
    <xf numFmtId="0" fontId="28" fillId="5" borderId="0" xfId="0" applyFont="1" applyFill="1" applyAlignment="1">
      <alignment horizontal="center" wrapText="1"/>
    </xf>
    <xf numFmtId="0" fontId="29" fillId="0" borderId="0" xfId="0" applyFont="1"/>
    <xf numFmtId="0" fontId="26" fillId="5" borderId="0" xfId="0" applyFont="1" applyFill="1" applyAlignment="1">
      <alignment horizontal="left" vertical="top" wrapText="1"/>
    </xf>
    <xf numFmtId="0" fontId="27" fillId="5" borderId="0" xfId="0" applyFont="1" applyFill="1" applyAlignment="1">
      <alignment horizontal="left" vertical="top" wrapText="1"/>
    </xf>
  </cellXfs>
  <cellStyles count="5">
    <cellStyle name="Moeda" xfId="4" builtinId="4"/>
    <cellStyle name="Normal" xfId="0" builtinId="0"/>
    <cellStyle name="Porcentagem" xfId="1" builtinId="5"/>
    <cellStyle name="Porcentagem 3" xfId="2" xr:uid="{00000000-0005-0000-0000-000002000000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249873</xdr:colOff>
      <xdr:row>0</xdr:row>
      <xdr:rowOff>134937</xdr:rowOff>
    </xdr:from>
    <xdr:to>
      <xdr:col>3</xdr:col>
      <xdr:colOff>2835275</xdr:colOff>
      <xdr:row>5</xdr:row>
      <xdr:rowOff>91440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C80E88-A70D-49AC-9E70-8926E87CB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873" y="134937"/>
          <a:ext cx="4615815" cy="82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585469</xdr:colOff>
      <xdr:row>163</xdr:row>
      <xdr:rowOff>103187</xdr:rowOff>
    </xdr:from>
    <xdr:to>
      <xdr:col>3</xdr:col>
      <xdr:colOff>2627311</xdr:colOff>
      <xdr:row>167</xdr:row>
      <xdr:rowOff>133031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20285BB-514F-46A3-BB0B-0B333CEDFD9E}"/>
            </a:ext>
          </a:extLst>
        </xdr:cNvPr>
        <xdr:cNvSpPr txBox="1"/>
      </xdr:nvSpPr>
      <xdr:spPr>
        <a:xfrm>
          <a:off x="585469" y="53927375"/>
          <a:ext cx="4081780" cy="7283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2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200"/>
            <a:t> CONTRATADA</a:t>
          </a:r>
        </a:p>
      </xdr:txBody>
    </xdr:sp>
    <xdr:clientData/>
  </xdr:twoCellAnchor>
  <xdr:twoCellAnchor>
    <xdr:from>
      <xdr:col>5</xdr:col>
      <xdr:colOff>58261</xdr:colOff>
      <xdr:row>163</xdr:row>
      <xdr:rowOff>71279</xdr:rowOff>
    </xdr:from>
    <xdr:to>
      <xdr:col>8</xdr:col>
      <xdr:colOff>706438</xdr:colOff>
      <xdr:row>167</xdr:row>
      <xdr:rowOff>71120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104D74A-9FD5-4024-8D89-8203F2EC64CD}"/>
            </a:ext>
          </a:extLst>
        </xdr:cNvPr>
        <xdr:cNvSpPr txBox="1"/>
      </xdr:nvSpPr>
      <xdr:spPr>
        <a:xfrm>
          <a:off x="6916261" y="53895467"/>
          <a:ext cx="3370740" cy="6983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</xdr:colOff>
      <xdr:row>1</xdr:row>
      <xdr:rowOff>66675</xdr:rowOff>
    </xdr:from>
    <xdr:to>
      <xdr:col>2</xdr:col>
      <xdr:colOff>3529965</xdr:colOff>
      <xdr:row>5</xdr:row>
      <xdr:rowOff>478155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404A4B-867B-476F-8485-D6DB10BC8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" y="238125"/>
          <a:ext cx="5314950" cy="1202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571183</xdr:colOff>
      <xdr:row>495</xdr:row>
      <xdr:rowOff>12066</xdr:rowOff>
    </xdr:from>
    <xdr:to>
      <xdr:col>2</xdr:col>
      <xdr:colOff>2838451</xdr:colOff>
      <xdr:row>499</xdr:row>
      <xdr:rowOff>55245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0B3D2BB-6253-47E3-9649-0DFA397038D7}"/>
            </a:ext>
          </a:extLst>
        </xdr:cNvPr>
        <xdr:cNvSpPr txBox="1"/>
      </xdr:nvSpPr>
      <xdr:spPr>
        <a:xfrm>
          <a:off x="571183" y="107844591"/>
          <a:ext cx="4115118" cy="7289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2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200"/>
            <a:t> CONTRATADA</a:t>
          </a:r>
        </a:p>
      </xdr:txBody>
    </xdr:sp>
    <xdr:clientData/>
  </xdr:twoCellAnchor>
  <xdr:twoCellAnchor>
    <xdr:from>
      <xdr:col>3</xdr:col>
      <xdr:colOff>1294924</xdr:colOff>
      <xdr:row>495</xdr:row>
      <xdr:rowOff>32226</xdr:rowOff>
    </xdr:from>
    <xdr:to>
      <xdr:col>5</xdr:col>
      <xdr:colOff>2358390</xdr:colOff>
      <xdr:row>499</xdr:row>
      <xdr:rowOff>32067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401F3D-78E1-4AF2-B614-E7CD52F1E1E6}"/>
            </a:ext>
          </a:extLst>
        </xdr:cNvPr>
        <xdr:cNvSpPr txBox="1"/>
      </xdr:nvSpPr>
      <xdr:spPr>
        <a:xfrm>
          <a:off x="7648099" y="107864751"/>
          <a:ext cx="3311366" cy="685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124559</xdr:rowOff>
    </xdr:from>
    <xdr:to>
      <xdr:col>1</xdr:col>
      <xdr:colOff>2441477</xdr:colOff>
      <xdr:row>7</xdr:row>
      <xdr:rowOff>458079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EC2B2F-27C1-4E97-A2B0-EDFD2E203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35674"/>
          <a:ext cx="3489227" cy="69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620861</xdr:colOff>
      <xdr:row>28</xdr:row>
      <xdr:rowOff>136623</xdr:rowOff>
    </xdr:from>
    <xdr:to>
      <xdr:col>2</xdr:col>
      <xdr:colOff>55098</xdr:colOff>
      <xdr:row>32</xdr:row>
      <xdr:rowOff>87923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CA93543-6F40-453C-89A9-2FD71EB50397}"/>
            </a:ext>
          </a:extLst>
        </xdr:cNvPr>
        <xdr:cNvSpPr txBox="1"/>
      </xdr:nvSpPr>
      <xdr:spPr>
        <a:xfrm>
          <a:off x="620861" y="5946873"/>
          <a:ext cx="3434737" cy="5960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000"/>
            <a:t> CONTRATADA</a:t>
          </a:r>
        </a:p>
      </xdr:txBody>
    </xdr:sp>
    <xdr:clientData/>
  </xdr:twoCellAnchor>
  <xdr:twoCellAnchor>
    <xdr:from>
      <xdr:col>4</xdr:col>
      <xdr:colOff>169215</xdr:colOff>
      <xdr:row>28</xdr:row>
      <xdr:rowOff>175247</xdr:rowOff>
    </xdr:from>
    <xdr:to>
      <xdr:col>6</xdr:col>
      <xdr:colOff>952500</xdr:colOff>
      <xdr:row>33</xdr:row>
      <xdr:rowOff>18170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CB1CD155-6585-4F56-A6D0-BED70651ACD7}"/>
            </a:ext>
          </a:extLst>
        </xdr:cNvPr>
        <xdr:cNvSpPr txBox="1"/>
      </xdr:nvSpPr>
      <xdr:spPr>
        <a:xfrm>
          <a:off x="6213927" y="5985497"/>
          <a:ext cx="2702938" cy="648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0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29</xdr:row>
      <xdr:rowOff>95250</xdr:rowOff>
    </xdr:from>
    <xdr:to>
      <xdr:col>6</xdr:col>
      <xdr:colOff>47625</xdr:colOff>
      <xdr:row>29</xdr:row>
      <xdr:rowOff>466725</xdr:rowOff>
    </xdr:to>
    <xdr:pic>
      <xdr:nvPicPr>
        <xdr:cNvPr id="4878" name="Picture 1" descr="image001">
          <a:extLst>
            <a:ext uri="{FF2B5EF4-FFF2-40B4-BE49-F238E27FC236}">
              <a16:creationId xmlns:a16="http://schemas.microsoft.com/office/drawing/2014/main" id="{249648E1-9012-15FA-1FAA-8F9F868D5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6172200"/>
          <a:ext cx="37052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32</xdr:row>
      <xdr:rowOff>133350</xdr:rowOff>
    </xdr:from>
    <xdr:to>
      <xdr:col>8</xdr:col>
      <xdr:colOff>838200</xdr:colOff>
      <xdr:row>41</xdr:row>
      <xdr:rowOff>17145</xdr:rowOff>
    </xdr:to>
    <xdr:pic>
      <xdr:nvPicPr>
        <xdr:cNvPr id="4879" name="image3.png">
          <a:extLst>
            <a:ext uri="{FF2B5EF4-FFF2-40B4-BE49-F238E27FC236}">
              <a16:creationId xmlns:a16="http://schemas.microsoft.com/office/drawing/2014/main" id="{2E19EBF5-B7C1-1697-97D2-A7314E888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181850"/>
          <a:ext cx="63627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174913</xdr:colOff>
      <xdr:row>43</xdr:row>
      <xdr:rowOff>174568</xdr:rowOff>
    </xdr:from>
    <xdr:to>
      <xdr:col>8</xdr:col>
      <xdr:colOff>784513</xdr:colOff>
      <xdr:row>70</xdr:row>
      <xdr:rowOff>41218</xdr:rowOff>
    </xdr:to>
    <xdr:pic>
      <xdr:nvPicPr>
        <xdr:cNvPr id="4880" name="image4.jpeg">
          <a:extLst>
            <a:ext uri="{FF2B5EF4-FFF2-40B4-BE49-F238E27FC236}">
              <a16:creationId xmlns:a16="http://schemas.microsoft.com/office/drawing/2014/main" id="{64AF41C7-DE19-313D-613C-C5E64DA92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913" y="9283932"/>
          <a:ext cx="7381009" cy="501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84686</xdr:colOff>
      <xdr:row>1</xdr:row>
      <xdr:rowOff>143394</xdr:rowOff>
    </xdr:from>
    <xdr:to>
      <xdr:col>5</xdr:col>
      <xdr:colOff>365471</xdr:colOff>
      <xdr:row>5</xdr:row>
      <xdr:rowOff>401897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B0CCB62-1634-4364-BB18-8F0C1BED4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86" y="316576"/>
          <a:ext cx="4900930" cy="95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50227</xdr:colOff>
      <xdr:row>75</xdr:row>
      <xdr:rowOff>37562</xdr:rowOff>
    </xdr:from>
    <xdr:to>
      <xdr:col>3</xdr:col>
      <xdr:colOff>506037</xdr:colOff>
      <xdr:row>78</xdr:row>
      <xdr:rowOff>169664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273E86FA-B267-4DBB-9B1B-1BFF68DEF882}"/>
            </a:ext>
          </a:extLst>
        </xdr:cNvPr>
        <xdr:cNvSpPr txBox="1"/>
      </xdr:nvSpPr>
      <xdr:spPr>
        <a:xfrm>
          <a:off x="50227" y="15190971"/>
          <a:ext cx="3270015" cy="6516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000"/>
            <a:t> CONTRATADA</a:t>
          </a:r>
        </a:p>
      </xdr:txBody>
    </xdr:sp>
    <xdr:clientData/>
  </xdr:twoCellAnchor>
  <xdr:twoCellAnchor>
    <xdr:from>
      <xdr:col>5</xdr:col>
      <xdr:colOff>146007</xdr:colOff>
      <xdr:row>75</xdr:row>
      <xdr:rowOff>37740</xdr:rowOff>
    </xdr:from>
    <xdr:to>
      <xdr:col>8</xdr:col>
      <xdr:colOff>831272</xdr:colOff>
      <xdr:row>79</xdr:row>
      <xdr:rowOff>72896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7A677EC3-CE1F-4C98-A214-8E2A9C81077A}"/>
            </a:ext>
          </a:extLst>
        </xdr:cNvPr>
        <xdr:cNvSpPr txBox="1"/>
      </xdr:nvSpPr>
      <xdr:spPr>
        <a:xfrm>
          <a:off x="4769962" y="15191149"/>
          <a:ext cx="2832719" cy="727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0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8</xdr:row>
      <xdr:rowOff>28575</xdr:rowOff>
    </xdr:from>
    <xdr:to>
      <xdr:col>2</xdr:col>
      <xdr:colOff>2034540</xdr:colOff>
      <xdr:row>9</xdr:row>
      <xdr:rowOff>358140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AF65C1-F163-47D6-B9EC-511A70A82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00175"/>
          <a:ext cx="3758565" cy="76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221677</xdr:colOff>
      <xdr:row>32</xdr:row>
      <xdr:rowOff>39467</xdr:rowOff>
    </xdr:from>
    <xdr:to>
      <xdr:col>2</xdr:col>
      <xdr:colOff>2171700</xdr:colOff>
      <xdr:row>36</xdr:row>
      <xdr:rowOff>5834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98BC363-B442-4532-9C28-81032060BAE6}"/>
            </a:ext>
          </a:extLst>
        </xdr:cNvPr>
        <xdr:cNvSpPr txBox="1"/>
      </xdr:nvSpPr>
      <xdr:spPr>
        <a:xfrm>
          <a:off x="221677" y="7688042"/>
          <a:ext cx="3807398" cy="652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000"/>
            <a:t> CONTRATADA</a:t>
          </a:r>
        </a:p>
      </xdr:txBody>
    </xdr:sp>
    <xdr:clientData/>
  </xdr:twoCellAnchor>
  <xdr:twoCellAnchor>
    <xdr:from>
      <xdr:col>3</xdr:col>
      <xdr:colOff>123148</xdr:colOff>
      <xdr:row>32</xdr:row>
      <xdr:rowOff>37740</xdr:rowOff>
    </xdr:from>
    <xdr:to>
      <xdr:col>6</xdr:col>
      <xdr:colOff>236221</xdr:colOff>
      <xdr:row>36</xdr:row>
      <xdr:rowOff>72896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8DC5FC4B-BD87-423A-A5F2-90E8C653AB9B}"/>
            </a:ext>
          </a:extLst>
        </xdr:cNvPr>
        <xdr:cNvSpPr txBox="1"/>
      </xdr:nvSpPr>
      <xdr:spPr>
        <a:xfrm>
          <a:off x="6647773" y="7686315"/>
          <a:ext cx="2999148" cy="7209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0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129540</xdr:rowOff>
    </xdr:from>
    <xdr:to>
      <xdr:col>3</xdr:col>
      <xdr:colOff>1824991</xdr:colOff>
      <xdr:row>3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644049D-ADAC-4EFE-8DAF-36561093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29540"/>
          <a:ext cx="4110990" cy="794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128269</xdr:colOff>
      <xdr:row>900</xdr:row>
      <xdr:rowOff>11747</xdr:rowOff>
    </xdr:from>
    <xdr:to>
      <xdr:col>3</xdr:col>
      <xdr:colOff>2932111</xdr:colOff>
      <xdr:row>904</xdr:row>
      <xdr:rowOff>41591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EBCA73E-F1BE-4E46-9053-DC93AFDB387F}"/>
            </a:ext>
          </a:extLst>
        </xdr:cNvPr>
        <xdr:cNvSpPr txBox="1"/>
      </xdr:nvSpPr>
      <xdr:spPr>
        <a:xfrm>
          <a:off x="890269" y="287270507"/>
          <a:ext cx="4480242" cy="7308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2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200"/>
            <a:t> CONTRATADA</a:t>
          </a:r>
        </a:p>
      </xdr:txBody>
    </xdr:sp>
    <xdr:clientData/>
  </xdr:twoCellAnchor>
  <xdr:twoCellAnchor>
    <xdr:from>
      <xdr:col>5</xdr:col>
      <xdr:colOff>111601</xdr:colOff>
      <xdr:row>899</xdr:row>
      <xdr:rowOff>170339</xdr:rowOff>
    </xdr:from>
    <xdr:to>
      <xdr:col>8</xdr:col>
      <xdr:colOff>759778</xdr:colOff>
      <xdr:row>903</xdr:row>
      <xdr:rowOff>170180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488925F-C726-4281-97B8-345BF1B0079E}"/>
            </a:ext>
          </a:extLst>
        </xdr:cNvPr>
        <xdr:cNvSpPr txBox="1"/>
      </xdr:nvSpPr>
      <xdr:spPr>
        <a:xfrm>
          <a:off x="8265001" y="287253839"/>
          <a:ext cx="3391377" cy="7008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8"/>
  <sheetViews>
    <sheetView view="pageBreakPreview" topLeftCell="A115" zoomScale="120" zoomScaleNormal="120" zoomScaleSheetLayoutView="120" workbookViewId="0">
      <selection sqref="A1:J6"/>
    </sheetView>
  </sheetViews>
  <sheetFormatPr defaultColWidth="9.33203125" defaultRowHeight="12.75" x14ac:dyDescent="0.2"/>
  <cols>
    <col min="1" max="1" width="8.83203125" customWidth="1"/>
    <col min="2" max="2" width="10" customWidth="1"/>
    <col min="3" max="3" width="11" customWidth="1"/>
    <col min="4" max="4" width="62.5" customWidth="1"/>
    <col min="5" max="5" width="7.83203125" customWidth="1"/>
    <col min="6" max="6" width="10.33203125" customWidth="1"/>
    <col min="7" max="7" width="13.83203125" customWidth="1"/>
    <col min="8" max="8" width="15.5" customWidth="1"/>
    <col min="9" max="9" width="16.5" customWidth="1"/>
    <col min="10" max="10" width="9.33203125" customWidth="1"/>
    <col min="11" max="11" width="14.83203125" hidden="1" customWidth="1"/>
    <col min="12" max="12" width="15" bestFit="1" customWidth="1"/>
    <col min="13" max="13" width="12.33203125" bestFit="1" customWidth="1"/>
  </cols>
  <sheetData>
    <row r="1" spans="1:12" x14ac:dyDescent="0.2">
      <c r="A1" s="419">
        <v>26.27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2" x14ac:dyDescent="0.2">
      <c r="A2" s="419"/>
      <c r="B2" s="419"/>
      <c r="C2" s="419"/>
      <c r="D2" s="419"/>
      <c r="E2" s="419"/>
      <c r="F2" s="419"/>
      <c r="G2" s="419"/>
      <c r="H2" s="419"/>
      <c r="I2" s="419"/>
      <c r="J2" s="419"/>
    </row>
    <row r="3" spans="1:12" x14ac:dyDescent="0.2">
      <c r="A3" s="419"/>
      <c r="B3" s="419"/>
      <c r="C3" s="419"/>
      <c r="D3" s="419"/>
      <c r="E3" s="419"/>
      <c r="F3" s="419"/>
      <c r="G3" s="419"/>
      <c r="H3" s="419"/>
      <c r="I3" s="419"/>
      <c r="J3" s="419"/>
    </row>
    <row r="4" spans="1:12" x14ac:dyDescent="0.2">
      <c r="A4" s="419"/>
      <c r="B4" s="419"/>
      <c r="C4" s="419"/>
      <c r="D4" s="419"/>
      <c r="E4" s="419"/>
      <c r="F4" s="419"/>
      <c r="G4" s="419"/>
      <c r="H4" s="419"/>
      <c r="I4" s="419"/>
      <c r="J4" s="419"/>
    </row>
    <row r="5" spans="1:12" x14ac:dyDescent="0.2">
      <c r="A5" s="419"/>
      <c r="B5" s="419"/>
      <c r="C5" s="419"/>
      <c r="D5" s="419"/>
      <c r="E5" s="419"/>
      <c r="F5" s="419"/>
      <c r="G5" s="419"/>
      <c r="H5" s="419"/>
      <c r="I5" s="419"/>
      <c r="J5" s="419"/>
    </row>
    <row r="6" spans="1:12" x14ac:dyDescent="0.2">
      <c r="A6" s="419"/>
      <c r="B6" s="419"/>
      <c r="C6" s="419"/>
      <c r="D6" s="419"/>
      <c r="E6" s="419"/>
      <c r="F6" s="419"/>
      <c r="G6" s="419"/>
      <c r="H6" s="419"/>
      <c r="I6" s="419"/>
      <c r="J6" s="419"/>
    </row>
    <row r="7" spans="1:12" ht="12.75" customHeight="1" x14ac:dyDescent="0.2">
      <c r="A7" s="398"/>
      <c r="B7" s="399"/>
      <c r="C7" s="399"/>
      <c r="D7" s="399"/>
      <c r="E7" s="399"/>
      <c r="F7" s="399"/>
      <c r="G7" s="399"/>
      <c r="H7" s="399"/>
      <c r="I7" s="399"/>
      <c r="J7" s="400"/>
    </row>
    <row r="8" spans="1:12" ht="11.25" customHeight="1" x14ac:dyDescent="0.2">
      <c r="A8" s="401" t="s">
        <v>361</v>
      </c>
      <c r="B8" s="402"/>
      <c r="C8" s="402"/>
      <c r="D8" s="402"/>
      <c r="E8" s="402"/>
      <c r="F8" s="402"/>
      <c r="G8" s="402"/>
      <c r="H8" s="402"/>
      <c r="I8" s="402"/>
      <c r="J8" s="403"/>
    </row>
    <row r="9" spans="1:12" ht="11.25" customHeight="1" x14ac:dyDescent="0.2">
      <c r="A9" s="404" t="s">
        <v>434</v>
      </c>
      <c r="B9" s="405"/>
      <c r="C9" s="405"/>
      <c r="D9" s="405"/>
      <c r="E9" s="405"/>
      <c r="F9" s="405"/>
      <c r="G9" s="405"/>
      <c r="H9" s="405"/>
      <c r="I9" s="405"/>
      <c r="J9" s="406"/>
    </row>
    <row r="10" spans="1:12" ht="27" customHeight="1" x14ac:dyDescent="0.2">
      <c r="A10" s="407" t="s">
        <v>0</v>
      </c>
      <c r="B10" s="408"/>
      <c r="C10" s="408"/>
      <c r="D10" s="408"/>
      <c r="E10" s="408"/>
      <c r="F10" s="408"/>
      <c r="G10" s="408"/>
      <c r="H10" s="408"/>
      <c r="I10" s="408"/>
      <c r="J10" s="409"/>
    </row>
    <row r="11" spans="1:12" ht="12" customHeight="1" x14ac:dyDescent="0.2">
      <c r="A11" s="410" t="s">
        <v>418</v>
      </c>
      <c r="B11" s="410"/>
      <c r="C11" s="410"/>
      <c r="D11" s="410"/>
      <c r="E11" s="410"/>
      <c r="F11" s="412" t="s">
        <v>1</v>
      </c>
      <c r="G11" s="412"/>
      <c r="H11" s="358"/>
      <c r="I11" s="359">
        <v>0.48180000000000001</v>
      </c>
      <c r="J11" s="359"/>
    </row>
    <row r="12" spans="1:12" ht="12" customHeight="1" x14ac:dyDescent="0.2">
      <c r="A12" s="411"/>
      <c r="B12" s="411"/>
      <c r="C12" s="411"/>
      <c r="D12" s="411"/>
      <c r="E12" s="411"/>
      <c r="F12" s="356" t="s">
        <v>387</v>
      </c>
      <c r="G12" s="357">
        <f>BDI!I30</f>
        <v>0.2626532520156688</v>
      </c>
      <c r="H12" s="357"/>
      <c r="I12" s="413" t="s">
        <v>419</v>
      </c>
      <c r="J12" s="413"/>
      <c r="K12" s="355">
        <v>1.2626999999999999</v>
      </c>
    </row>
    <row r="13" spans="1:12" ht="16.899999999999999" customHeight="1" x14ac:dyDescent="0.2">
      <c r="A13" s="414" t="s">
        <v>3</v>
      </c>
      <c r="B13" s="414"/>
      <c r="C13" s="414"/>
      <c r="D13" s="414"/>
      <c r="E13" s="414"/>
      <c r="F13" s="414"/>
      <c r="G13" s="414"/>
      <c r="H13" s="414"/>
      <c r="I13" s="414"/>
      <c r="J13" s="414"/>
    </row>
    <row r="14" spans="1:12" ht="25.5" x14ac:dyDescent="0.2">
      <c r="A14" s="53" t="s">
        <v>4</v>
      </c>
      <c r="B14" s="53" t="s">
        <v>436</v>
      </c>
      <c r="C14" s="53" t="s">
        <v>437</v>
      </c>
      <c r="D14" s="53" t="s">
        <v>6</v>
      </c>
      <c r="E14" s="53" t="s">
        <v>7</v>
      </c>
      <c r="F14" s="53" t="s">
        <v>8</v>
      </c>
      <c r="G14" s="53" t="s">
        <v>9</v>
      </c>
      <c r="H14" s="53" t="s">
        <v>433</v>
      </c>
      <c r="I14" s="53" t="s">
        <v>10</v>
      </c>
      <c r="J14" s="325" t="s">
        <v>11</v>
      </c>
    </row>
    <row r="15" spans="1:12" x14ac:dyDescent="0.2">
      <c r="A15" s="326" t="s">
        <v>12</v>
      </c>
      <c r="B15" s="327"/>
      <c r="C15" s="327"/>
      <c r="D15" s="415" t="s">
        <v>13</v>
      </c>
      <c r="E15" s="415"/>
      <c r="F15" s="415"/>
      <c r="G15" s="415"/>
      <c r="H15" s="415"/>
      <c r="I15" s="415"/>
      <c r="J15" s="415"/>
    </row>
    <row r="16" spans="1:12" ht="54" customHeight="1" x14ac:dyDescent="0.2">
      <c r="A16" s="52" t="s">
        <v>14</v>
      </c>
      <c r="B16" s="9">
        <v>99059</v>
      </c>
      <c r="C16" s="9" t="s">
        <v>438</v>
      </c>
      <c r="D16" s="11" t="s">
        <v>420</v>
      </c>
      <c r="E16" s="9" t="s">
        <v>69</v>
      </c>
      <c r="F16" s="21">
        <v>532.79999999999995</v>
      </c>
      <c r="G16" s="208">
        <v>57</v>
      </c>
      <c r="H16" s="208">
        <f>ROUND(((G16*$K$12)),2)</f>
        <v>71.97</v>
      </c>
      <c r="I16" s="208">
        <f>ROUND(F16*H16,2)</f>
        <v>38345.620000000003</v>
      </c>
      <c r="J16" s="328">
        <f>I16/$I$154</f>
        <v>2.8415458212845007E-2</v>
      </c>
      <c r="K16" s="267"/>
      <c r="L16" s="267"/>
    </row>
    <row r="17" spans="1:11" ht="10.7" customHeight="1" x14ac:dyDescent="0.2">
      <c r="A17" s="416" t="s">
        <v>16</v>
      </c>
      <c r="B17" s="416"/>
      <c r="C17" s="416"/>
      <c r="D17" s="416"/>
      <c r="E17" s="416"/>
      <c r="F17" s="416"/>
      <c r="G17" s="416"/>
      <c r="H17" s="329"/>
      <c r="I17" s="330">
        <f>I16</f>
        <v>38345.620000000003</v>
      </c>
      <c r="J17" s="331">
        <f>I17/$I$154</f>
        <v>2.8415458212845007E-2</v>
      </c>
      <c r="K17" s="267">
        <f>ROUND(1.2627*I17,2)</f>
        <v>48419.01</v>
      </c>
    </row>
    <row r="18" spans="1:11" x14ac:dyDescent="0.2">
      <c r="A18" s="326" t="s">
        <v>17</v>
      </c>
      <c r="B18" s="327"/>
      <c r="C18" s="327"/>
      <c r="D18" s="415" t="s">
        <v>18</v>
      </c>
      <c r="E18" s="415"/>
      <c r="F18" s="415"/>
      <c r="G18" s="415"/>
      <c r="H18" s="415"/>
      <c r="I18" s="415"/>
      <c r="J18" s="415"/>
      <c r="K18" s="267"/>
    </row>
    <row r="19" spans="1:11" ht="42" customHeight="1" x14ac:dyDescent="0.2">
      <c r="A19" s="52" t="s">
        <v>19</v>
      </c>
      <c r="B19" s="33">
        <v>93358</v>
      </c>
      <c r="C19" s="33" t="s">
        <v>438</v>
      </c>
      <c r="D19" s="11" t="s">
        <v>421</v>
      </c>
      <c r="E19" s="9" t="s">
        <v>20</v>
      </c>
      <c r="F19" s="332">
        <v>63.6</v>
      </c>
      <c r="G19" s="208">
        <v>78.87</v>
      </c>
      <c r="H19" s="208">
        <f>ROUND(((G19*$K$12)),2)</f>
        <v>99.59</v>
      </c>
      <c r="I19" s="208">
        <f>ROUND(F19*H19,2)</f>
        <v>6333.92</v>
      </c>
      <c r="J19" s="328">
        <f>I19/$I$154</f>
        <v>4.6936583391663303E-3</v>
      </c>
      <c r="K19" s="267"/>
    </row>
    <row r="20" spans="1:11" ht="25.5" x14ac:dyDescent="0.2">
      <c r="A20" s="52" t="s">
        <v>21</v>
      </c>
      <c r="B20" s="33">
        <v>102487</v>
      </c>
      <c r="C20" s="33" t="s">
        <v>438</v>
      </c>
      <c r="D20" s="11" t="s">
        <v>375</v>
      </c>
      <c r="E20" s="9" t="s">
        <v>20</v>
      </c>
      <c r="F20" s="333">
        <v>63.6</v>
      </c>
      <c r="G20" s="208">
        <v>739.3</v>
      </c>
      <c r="H20" s="208">
        <f>ROUND(((G20*$K$12)),2)</f>
        <v>933.51</v>
      </c>
      <c r="I20" s="208">
        <f>ROUND(F20*H20,2)</f>
        <v>59371.24</v>
      </c>
      <c r="J20" s="328">
        <f>I20/$I$154</f>
        <v>4.3996184942759871E-2</v>
      </c>
      <c r="K20" s="267"/>
    </row>
    <row r="21" spans="1:11" x14ac:dyDescent="0.2">
      <c r="A21" s="416" t="s">
        <v>22</v>
      </c>
      <c r="B21" s="416"/>
      <c r="C21" s="416"/>
      <c r="D21" s="416"/>
      <c r="E21" s="416"/>
      <c r="F21" s="416"/>
      <c r="G21" s="416"/>
      <c r="H21" s="329"/>
      <c r="I21" s="330">
        <f>SUM(I19:I20)</f>
        <v>65705.16</v>
      </c>
      <c r="J21" s="334">
        <f>I21/$I$154</f>
        <v>4.8689843281926208E-2</v>
      </c>
      <c r="K21" s="267">
        <f>ROUND(1.2627*I21,2)</f>
        <v>82965.91</v>
      </c>
    </row>
    <row r="22" spans="1:11" x14ac:dyDescent="0.2">
      <c r="A22" s="326" t="s">
        <v>23</v>
      </c>
      <c r="B22" s="327"/>
      <c r="C22" s="327"/>
      <c r="D22" s="415" t="s">
        <v>24</v>
      </c>
      <c r="E22" s="415"/>
      <c r="F22" s="415"/>
      <c r="G22" s="415"/>
      <c r="H22" s="415"/>
      <c r="I22" s="415"/>
      <c r="J22" s="415"/>
      <c r="K22" s="267"/>
    </row>
    <row r="23" spans="1:11" ht="77.25" customHeight="1" x14ac:dyDescent="0.2">
      <c r="A23" s="52" t="s">
        <v>25</v>
      </c>
      <c r="B23" s="33">
        <v>103331</v>
      </c>
      <c r="C23" s="33" t="s">
        <v>438</v>
      </c>
      <c r="D23" s="11" t="s">
        <v>422</v>
      </c>
      <c r="E23" s="9" t="s">
        <v>15</v>
      </c>
      <c r="F23" s="21">
        <v>996</v>
      </c>
      <c r="G23" s="208">
        <v>82.48</v>
      </c>
      <c r="H23" s="208">
        <f>ROUND(((G23*$K$12)),2)</f>
        <v>104.15</v>
      </c>
      <c r="I23" s="208">
        <f>ROUND(F23*H23,2)</f>
        <v>103733.4</v>
      </c>
      <c r="J23" s="328">
        <f t="shared" ref="J23:J31" si="0">I23/$I$154</f>
        <v>7.6870111709664249E-2</v>
      </c>
      <c r="K23" s="267"/>
    </row>
    <row r="24" spans="1:11" ht="38.25" x14ac:dyDescent="0.2">
      <c r="A24" s="52" t="s">
        <v>26</v>
      </c>
      <c r="B24" s="8">
        <v>101162</v>
      </c>
      <c r="C24" s="8" t="s">
        <v>438</v>
      </c>
      <c r="D24" s="11" t="s">
        <v>173</v>
      </c>
      <c r="E24" s="9" t="s">
        <v>15</v>
      </c>
      <c r="F24" s="21">
        <v>14.4</v>
      </c>
      <c r="G24" s="208">
        <v>152.34</v>
      </c>
      <c r="H24" s="208">
        <f>ROUND(((G24*$K$12)),2)</f>
        <v>192.36</v>
      </c>
      <c r="I24" s="208">
        <f>ROUND(F24*H24,2)</f>
        <v>2769.98</v>
      </c>
      <c r="J24" s="328">
        <f t="shared" si="0"/>
        <v>2.0526529741966984E-3</v>
      </c>
      <c r="K24" s="267"/>
    </row>
    <row r="25" spans="1:11" ht="10.7" customHeight="1" x14ac:dyDescent="0.2">
      <c r="A25" s="416" t="s">
        <v>27</v>
      </c>
      <c r="B25" s="416"/>
      <c r="C25" s="416"/>
      <c r="D25" s="416"/>
      <c r="E25" s="416"/>
      <c r="F25" s="416"/>
      <c r="G25" s="416"/>
      <c r="H25" s="329"/>
      <c r="I25" s="330">
        <f>SUM(I23:I24)</f>
        <v>106503.37999999999</v>
      </c>
      <c r="J25" s="334">
        <f t="shared" si="0"/>
        <v>7.8922764683860946E-2</v>
      </c>
      <c r="K25" s="267">
        <f>ROUND(1.2627*I25,2)</f>
        <v>134481.82</v>
      </c>
    </row>
    <row r="26" spans="1:11" x14ac:dyDescent="0.2">
      <c r="A26" s="326" t="s">
        <v>28</v>
      </c>
      <c r="B26" s="327"/>
      <c r="C26" s="327"/>
      <c r="D26" s="415" t="s">
        <v>29</v>
      </c>
      <c r="E26" s="415"/>
      <c r="F26" s="415"/>
      <c r="G26" s="415"/>
      <c r="H26" s="415"/>
      <c r="I26" s="415"/>
      <c r="J26" s="415"/>
      <c r="K26" s="267"/>
    </row>
    <row r="27" spans="1:11" ht="62.25" customHeight="1" x14ac:dyDescent="0.2">
      <c r="A27" s="52" t="s">
        <v>30</v>
      </c>
      <c r="B27" s="33">
        <v>87878</v>
      </c>
      <c r="C27" s="33" t="s">
        <v>438</v>
      </c>
      <c r="D27" s="11" t="s">
        <v>423</v>
      </c>
      <c r="E27" s="9" t="s">
        <v>15</v>
      </c>
      <c r="F27" s="21">
        <v>1896.6</v>
      </c>
      <c r="G27" s="208">
        <v>5.0999999999999996</v>
      </c>
      <c r="H27" s="208">
        <f>ROUND(((G27*$K$12)),2)</f>
        <v>6.44</v>
      </c>
      <c r="I27" s="208">
        <f>ROUND(F27*H27,2)</f>
        <v>12214.1</v>
      </c>
      <c r="J27" s="328">
        <f t="shared" si="0"/>
        <v>9.051079319033312E-3</v>
      </c>
      <c r="K27" s="267"/>
    </row>
    <row r="28" spans="1:11" ht="78.75" customHeight="1" x14ac:dyDescent="0.2">
      <c r="A28" s="52" t="s">
        <v>31</v>
      </c>
      <c r="B28" s="33">
        <v>87530</v>
      </c>
      <c r="C28" s="33" t="s">
        <v>438</v>
      </c>
      <c r="D28" s="11" t="s">
        <v>424</v>
      </c>
      <c r="E28" s="9" t="s">
        <v>15</v>
      </c>
      <c r="F28" s="333">
        <v>1313.4</v>
      </c>
      <c r="G28" s="208">
        <v>43.75</v>
      </c>
      <c r="H28" s="208">
        <f>ROUND(((G28*$K$12)),2)</f>
        <v>55.24</v>
      </c>
      <c r="I28" s="208">
        <f>ROUND(F28*H28,2)</f>
        <v>72552.22</v>
      </c>
      <c r="J28" s="328">
        <f t="shared" si="0"/>
        <v>5.3763756477510014E-2</v>
      </c>
      <c r="K28" s="267"/>
    </row>
    <row r="29" spans="1:11" ht="76.5" customHeight="1" x14ac:dyDescent="0.2">
      <c r="A29" s="52" t="s">
        <v>32</v>
      </c>
      <c r="B29" s="8">
        <v>87536</v>
      </c>
      <c r="C29" s="8" t="s">
        <v>438</v>
      </c>
      <c r="D29" s="11" t="s">
        <v>425</v>
      </c>
      <c r="E29" s="9" t="s">
        <v>15</v>
      </c>
      <c r="F29" s="333">
        <v>583.20000000000005</v>
      </c>
      <c r="G29" s="208">
        <v>40.340000000000003</v>
      </c>
      <c r="H29" s="208">
        <f>ROUND(((G29*$K$12)),2)</f>
        <v>50.94</v>
      </c>
      <c r="I29" s="208">
        <f>ROUND(F29*H29,2)</f>
        <v>29708.21</v>
      </c>
      <c r="J29" s="328">
        <f t="shared" si="0"/>
        <v>2.2014832458920316E-2</v>
      </c>
      <c r="K29" s="267"/>
    </row>
    <row r="30" spans="1:11" ht="66" customHeight="1" x14ac:dyDescent="0.2">
      <c r="A30" s="335" t="s">
        <v>33</v>
      </c>
      <c r="B30" s="8">
        <v>87271</v>
      </c>
      <c r="C30" s="8" t="s">
        <v>438</v>
      </c>
      <c r="D30" s="11" t="s">
        <v>426</v>
      </c>
      <c r="E30" s="8" t="s">
        <v>15</v>
      </c>
      <c r="F30" s="21">
        <v>583.20000000000005</v>
      </c>
      <c r="G30" s="208">
        <v>74.28</v>
      </c>
      <c r="H30" s="208">
        <f>ROUND(((G30*$K$12)),2)</f>
        <v>93.79</v>
      </c>
      <c r="I30" s="208">
        <f>ROUND(F30*H30,2)</f>
        <v>54698.33</v>
      </c>
      <c r="J30" s="328">
        <f t="shared" si="0"/>
        <v>4.0533393655583255E-2</v>
      </c>
      <c r="K30" s="267"/>
    </row>
    <row r="31" spans="1:11" x14ac:dyDescent="0.2">
      <c r="A31" s="416" t="s">
        <v>34</v>
      </c>
      <c r="B31" s="416"/>
      <c r="C31" s="416"/>
      <c r="D31" s="416"/>
      <c r="E31" s="416"/>
      <c r="F31" s="416"/>
      <c r="G31" s="416"/>
      <c r="H31" s="329"/>
      <c r="I31" s="330">
        <f>ROUND(SUM(I27:I30),2)</f>
        <v>169172.86</v>
      </c>
      <c r="J31" s="334">
        <f t="shared" si="0"/>
        <v>0.12536306191104687</v>
      </c>
      <c r="K31" s="267">
        <f>ROUND(1.2627*I31,2)</f>
        <v>213614.57</v>
      </c>
    </row>
    <row r="32" spans="1:11" x14ac:dyDescent="0.2">
      <c r="A32" s="326" t="s">
        <v>35</v>
      </c>
      <c r="B32" s="327"/>
      <c r="C32" s="327"/>
      <c r="D32" s="415" t="s">
        <v>36</v>
      </c>
      <c r="E32" s="415"/>
      <c r="F32" s="415"/>
      <c r="G32" s="415"/>
      <c r="H32" s="415"/>
      <c r="I32" s="415"/>
      <c r="J32" s="415"/>
      <c r="K32" s="267"/>
    </row>
    <row r="33" spans="1:11" ht="59.25" customHeight="1" x14ac:dyDescent="0.2">
      <c r="A33" s="336" t="s">
        <v>37</v>
      </c>
      <c r="B33" s="33">
        <v>87757</v>
      </c>
      <c r="C33" s="33" t="s">
        <v>438</v>
      </c>
      <c r="D33" s="11" t="s">
        <v>427</v>
      </c>
      <c r="E33" s="9" t="s">
        <v>15</v>
      </c>
      <c r="F33" s="21">
        <v>125.4</v>
      </c>
      <c r="G33" s="208">
        <v>58.39</v>
      </c>
      <c r="H33" s="208">
        <f>ROUND(((G33*$K$12)),2)</f>
        <v>73.73</v>
      </c>
      <c r="I33" s="208">
        <f>ROUND(F33*H33,2)</f>
        <v>9245.74</v>
      </c>
      <c r="J33" s="328">
        <f>I33/$I$154</f>
        <v>6.8514197610269325E-3</v>
      </c>
      <c r="K33" s="267"/>
    </row>
    <row r="34" spans="1:11" ht="38.25" x14ac:dyDescent="0.2">
      <c r="A34" s="336" t="s">
        <v>38</v>
      </c>
      <c r="B34" s="33">
        <v>94990</v>
      </c>
      <c r="C34" s="33" t="s">
        <v>438</v>
      </c>
      <c r="D34" s="11" t="s">
        <v>428</v>
      </c>
      <c r="E34" s="9" t="s">
        <v>20</v>
      </c>
      <c r="F34" s="21">
        <v>17.399999999999999</v>
      </c>
      <c r="G34" s="208">
        <v>967.58</v>
      </c>
      <c r="H34" s="208">
        <f>ROUND(((G34*$K$12)),2)</f>
        <v>1221.76</v>
      </c>
      <c r="I34" s="208">
        <f>ROUND(F34*H34,2)</f>
        <v>21258.62</v>
      </c>
      <c r="J34" s="328">
        <f>I34/$I$154</f>
        <v>1.575338795598431E-2</v>
      </c>
      <c r="K34" s="267"/>
    </row>
    <row r="35" spans="1:11" ht="38.25" x14ac:dyDescent="0.2">
      <c r="A35" s="336" t="s">
        <v>39</v>
      </c>
      <c r="B35" s="8">
        <v>87246</v>
      </c>
      <c r="C35" s="8" t="s">
        <v>438</v>
      </c>
      <c r="D35" s="22" t="s">
        <v>429</v>
      </c>
      <c r="E35" s="9" t="s">
        <v>15</v>
      </c>
      <c r="F35" s="21">
        <v>125.4</v>
      </c>
      <c r="G35" s="208">
        <v>69.84</v>
      </c>
      <c r="H35" s="208">
        <f>ROUND(((G35*$K$12)),2)</f>
        <v>88.19</v>
      </c>
      <c r="I35" s="208">
        <f>ROUND(F35*H35,2)</f>
        <v>11059.03</v>
      </c>
      <c r="J35" s="328">
        <f>I35/$I$154</f>
        <v>8.1951316692649469E-3</v>
      </c>
      <c r="K35" s="267"/>
    </row>
    <row r="36" spans="1:11" x14ac:dyDescent="0.2">
      <c r="A36" s="416" t="s">
        <v>40</v>
      </c>
      <c r="B36" s="416"/>
      <c r="C36" s="416"/>
      <c r="D36" s="416"/>
      <c r="E36" s="416"/>
      <c r="F36" s="416"/>
      <c r="G36" s="416"/>
      <c r="H36" s="329"/>
      <c r="I36" s="330">
        <f>ROUND(SUM(I33:I35),2)</f>
        <v>41563.39</v>
      </c>
      <c r="J36" s="334">
        <f>I36/$I$154</f>
        <v>3.0799939386276187E-2</v>
      </c>
      <c r="K36" s="267">
        <f>ROUND(1.2627*I36,2)</f>
        <v>52482.09</v>
      </c>
    </row>
    <row r="37" spans="1:11" x14ac:dyDescent="0.2">
      <c r="A37" s="326" t="s">
        <v>41</v>
      </c>
      <c r="B37" s="327"/>
      <c r="C37" s="327"/>
      <c r="D37" s="415" t="s">
        <v>42</v>
      </c>
      <c r="E37" s="415"/>
      <c r="F37" s="415"/>
      <c r="G37" s="415"/>
      <c r="H37" s="415"/>
      <c r="I37" s="415"/>
      <c r="J37" s="415"/>
      <c r="K37" s="267"/>
    </row>
    <row r="38" spans="1:11" x14ac:dyDescent="0.2">
      <c r="A38" s="337" t="s">
        <v>43</v>
      </c>
      <c r="B38" s="338"/>
      <c r="C38" s="339" t="s">
        <v>438</v>
      </c>
      <c r="D38" s="417" t="s">
        <v>44</v>
      </c>
      <c r="E38" s="417"/>
      <c r="F38" s="417"/>
      <c r="G38" s="417"/>
      <c r="H38" s="417"/>
      <c r="I38" s="417"/>
      <c r="J38" s="417"/>
      <c r="K38" s="267"/>
    </row>
    <row r="39" spans="1:11" ht="51" x14ac:dyDescent="0.2">
      <c r="A39" s="52" t="s">
        <v>45</v>
      </c>
      <c r="B39" s="9">
        <v>92544</v>
      </c>
      <c r="C39" s="9" t="s">
        <v>438</v>
      </c>
      <c r="D39" s="11" t="s">
        <v>180</v>
      </c>
      <c r="E39" s="9" t="s">
        <v>15</v>
      </c>
      <c r="F39" s="21">
        <v>357</v>
      </c>
      <c r="G39" s="208">
        <v>16.72</v>
      </c>
      <c r="H39" s="208">
        <f>ROUND(((G39*$K$12)),2)</f>
        <v>21.11</v>
      </c>
      <c r="I39" s="208">
        <f t="shared" ref="I39:I46" si="1">ROUND(F39*H39,2)</f>
        <v>7536.27</v>
      </c>
      <c r="J39" s="328">
        <f>I39/$I$154</f>
        <v>5.5846421381559987E-3</v>
      </c>
      <c r="K39" s="267"/>
    </row>
    <row r="40" spans="1:11" ht="51" x14ac:dyDescent="0.2">
      <c r="A40" s="52" t="s">
        <v>46</v>
      </c>
      <c r="B40" s="8">
        <v>94207</v>
      </c>
      <c r="C40" s="8" t="s">
        <v>438</v>
      </c>
      <c r="D40" s="11" t="s">
        <v>182</v>
      </c>
      <c r="E40" s="9" t="s">
        <v>15</v>
      </c>
      <c r="F40" s="21">
        <v>357</v>
      </c>
      <c r="G40" s="208">
        <v>80.69</v>
      </c>
      <c r="H40" s="208">
        <f>ROUND(((G40*$K$12)),2)</f>
        <v>101.89</v>
      </c>
      <c r="I40" s="208">
        <f t="shared" si="1"/>
        <v>36374.730000000003</v>
      </c>
      <c r="J40" s="328">
        <f>I40/$I$154</f>
        <v>2.695495914053599E-2</v>
      </c>
      <c r="K40" s="267"/>
    </row>
    <row r="41" spans="1:11" x14ac:dyDescent="0.2">
      <c r="A41" s="337" t="s">
        <v>47</v>
      </c>
      <c r="B41" s="338"/>
      <c r="C41" s="339" t="s">
        <v>438</v>
      </c>
      <c r="D41" s="417" t="s">
        <v>48</v>
      </c>
      <c r="E41" s="417"/>
      <c r="F41" s="417"/>
      <c r="G41" s="417"/>
      <c r="H41" s="417"/>
      <c r="I41" s="417"/>
      <c r="J41" s="417"/>
      <c r="K41" s="267"/>
    </row>
    <row r="42" spans="1:11" ht="38.25" x14ac:dyDescent="0.2">
      <c r="A42" s="52" t="s">
        <v>49</v>
      </c>
      <c r="B42" s="33">
        <v>92769</v>
      </c>
      <c r="C42" s="33" t="s">
        <v>438</v>
      </c>
      <c r="D42" s="11" t="s">
        <v>379</v>
      </c>
      <c r="E42" s="9" t="s">
        <v>50</v>
      </c>
      <c r="F42" s="21">
        <v>325.8</v>
      </c>
      <c r="G42" s="208">
        <v>13.62</v>
      </c>
      <c r="H42" s="208">
        <f>ROUND(((G42*$K$12)),2)</f>
        <v>17.2</v>
      </c>
      <c r="I42" s="208">
        <f t="shared" si="1"/>
        <v>5603.76</v>
      </c>
      <c r="J42" s="328">
        <f>I42/$I$154</f>
        <v>4.1525840008536131E-3</v>
      </c>
      <c r="K42" s="267"/>
    </row>
    <row r="43" spans="1:11" ht="25.5" x14ac:dyDescent="0.2">
      <c r="A43" s="335" t="s">
        <v>51</v>
      </c>
      <c r="B43" s="33">
        <v>94975</v>
      </c>
      <c r="C43" s="33" t="s">
        <v>438</v>
      </c>
      <c r="D43" s="11" t="s">
        <v>380</v>
      </c>
      <c r="E43" s="9" t="s">
        <v>20</v>
      </c>
      <c r="F43" s="21">
        <v>5.4</v>
      </c>
      <c r="G43" s="208">
        <v>645.48</v>
      </c>
      <c r="H43" s="208">
        <f>ROUND(((G43*$K$12)),2)</f>
        <v>815.05</v>
      </c>
      <c r="I43" s="208">
        <f t="shared" si="1"/>
        <v>4401.2700000000004</v>
      </c>
      <c r="J43" s="328">
        <f>I43/$I$154</f>
        <v>3.2614964569212426E-3</v>
      </c>
      <c r="K43" s="267"/>
    </row>
    <row r="44" spans="1:11" ht="25.5" x14ac:dyDescent="0.2">
      <c r="A44" s="52" t="s">
        <v>52</v>
      </c>
      <c r="B44" s="33">
        <v>92271</v>
      </c>
      <c r="C44" s="33" t="s">
        <v>438</v>
      </c>
      <c r="D44" s="11" t="s">
        <v>381</v>
      </c>
      <c r="E44" s="9" t="s">
        <v>15</v>
      </c>
      <c r="F44" s="21">
        <v>94.8</v>
      </c>
      <c r="G44" s="208">
        <v>95.86</v>
      </c>
      <c r="H44" s="208">
        <f>ROUND(((G44*$K$12)),2)</f>
        <v>121.04</v>
      </c>
      <c r="I44" s="208">
        <f t="shared" si="1"/>
        <v>11474.59</v>
      </c>
      <c r="J44" s="328">
        <f>I44/$I$154</f>
        <v>8.5030763006186671E-3</v>
      </c>
      <c r="K44" s="267"/>
    </row>
    <row r="45" spans="1:11" x14ac:dyDescent="0.2">
      <c r="A45" s="337" t="s">
        <v>54</v>
      </c>
      <c r="B45" s="338"/>
      <c r="C45" s="339" t="s">
        <v>438</v>
      </c>
      <c r="D45" s="417" t="s">
        <v>55</v>
      </c>
      <c r="E45" s="417"/>
      <c r="F45" s="417"/>
      <c r="G45" s="417"/>
      <c r="H45" s="417"/>
      <c r="I45" s="417"/>
      <c r="J45" s="417"/>
      <c r="K45" s="267">
        <f>ROUND(1.2627*I45,2)</f>
        <v>0</v>
      </c>
    </row>
    <row r="46" spans="1:11" ht="25.5" x14ac:dyDescent="0.2">
      <c r="A46" s="52" t="s">
        <v>56</v>
      </c>
      <c r="B46" s="33">
        <v>94231</v>
      </c>
      <c r="C46" s="33" t="s">
        <v>438</v>
      </c>
      <c r="D46" s="11" t="s">
        <v>382</v>
      </c>
      <c r="E46" s="9" t="s">
        <v>69</v>
      </c>
      <c r="F46" s="21">
        <v>144</v>
      </c>
      <c r="G46" s="208">
        <v>51.85</v>
      </c>
      <c r="H46" s="208">
        <f>ROUND(((G46*$K$12)),2)</f>
        <v>65.47</v>
      </c>
      <c r="I46" s="208">
        <f t="shared" si="1"/>
        <v>9427.68</v>
      </c>
      <c r="J46" s="328">
        <f>I46/$I$154</f>
        <v>6.9862437244221009E-3</v>
      </c>
      <c r="K46" s="267"/>
    </row>
    <row r="47" spans="1:11" x14ac:dyDescent="0.2">
      <c r="A47" s="416" t="s">
        <v>57</v>
      </c>
      <c r="B47" s="416"/>
      <c r="C47" s="416"/>
      <c r="D47" s="416"/>
      <c r="E47" s="416"/>
      <c r="F47" s="416"/>
      <c r="G47" s="416"/>
      <c r="H47" s="329"/>
      <c r="I47" s="330">
        <f>ROUND(SUM(I39:I46),2)</f>
        <v>74818.3</v>
      </c>
      <c r="J47" s="334">
        <f>I47/$I$154</f>
        <v>5.5443001761507613E-2</v>
      </c>
      <c r="K47" s="267">
        <f>ROUND(1.2627*I47,2)</f>
        <v>94473.07</v>
      </c>
    </row>
    <row r="48" spans="1:11" x14ac:dyDescent="0.2">
      <c r="A48" s="326" t="s">
        <v>58</v>
      </c>
      <c r="B48" s="327"/>
      <c r="C48" s="327"/>
      <c r="D48" s="415" t="s">
        <v>59</v>
      </c>
      <c r="E48" s="415"/>
      <c r="F48" s="415"/>
      <c r="G48" s="415"/>
      <c r="H48" s="415"/>
      <c r="I48" s="415"/>
      <c r="J48" s="415"/>
      <c r="K48" s="267">
        <f>ROUND(1.2627*I48,2)</f>
        <v>0</v>
      </c>
    </row>
    <row r="49" spans="1:11" ht="38.25" x14ac:dyDescent="0.2">
      <c r="A49" s="52" t="s">
        <v>60</v>
      </c>
      <c r="B49" s="33">
        <v>91341</v>
      </c>
      <c r="C49" s="33" t="s">
        <v>438</v>
      </c>
      <c r="D49" s="11" t="s">
        <v>383</v>
      </c>
      <c r="E49" s="9" t="s">
        <v>15</v>
      </c>
      <c r="F49" s="21">
        <v>75.599999999999994</v>
      </c>
      <c r="G49" s="208">
        <v>489.72</v>
      </c>
      <c r="H49" s="208">
        <f>ROUND(((G49*$K$12)),2)</f>
        <v>618.37</v>
      </c>
      <c r="I49" s="208">
        <f>ROUND(F49*H49,2)</f>
        <v>46748.77</v>
      </c>
      <c r="J49" s="328">
        <f>I49/$I$154</f>
        <v>3.4642489036215925E-2</v>
      </c>
      <c r="K49" s="267"/>
    </row>
    <row r="50" spans="1:11" x14ac:dyDescent="0.2">
      <c r="A50" s="416" t="s">
        <v>61</v>
      </c>
      <c r="B50" s="416"/>
      <c r="C50" s="416"/>
      <c r="D50" s="416"/>
      <c r="E50" s="416"/>
      <c r="F50" s="416"/>
      <c r="G50" s="416"/>
      <c r="H50" s="329"/>
      <c r="I50" s="330">
        <f>SUM(I49:I49)</f>
        <v>46748.77</v>
      </c>
      <c r="J50" s="334">
        <f>I50/$I$154</f>
        <v>3.4642489036215925E-2</v>
      </c>
      <c r="K50" s="267">
        <f>ROUND(1.2627*I50,2)</f>
        <v>59029.67</v>
      </c>
    </row>
    <row r="51" spans="1:11" x14ac:dyDescent="0.2">
      <c r="A51" s="326" t="s">
        <v>62</v>
      </c>
      <c r="B51" s="327"/>
      <c r="C51" s="327"/>
      <c r="D51" s="415" t="s">
        <v>63</v>
      </c>
      <c r="E51" s="415"/>
      <c r="F51" s="415"/>
      <c r="G51" s="415"/>
      <c r="H51" s="415"/>
      <c r="I51" s="415"/>
      <c r="J51" s="415"/>
      <c r="K51" s="267">
        <f>ROUND(1.2627*I51,2)</f>
        <v>0</v>
      </c>
    </row>
    <row r="52" spans="1:11" ht="25.5" x14ac:dyDescent="0.2">
      <c r="A52" s="335" t="s">
        <v>64</v>
      </c>
      <c r="B52" s="340">
        <v>88489</v>
      </c>
      <c r="C52" s="33" t="s">
        <v>438</v>
      </c>
      <c r="D52" s="11" t="s">
        <v>384</v>
      </c>
      <c r="E52" s="9" t="s">
        <v>15</v>
      </c>
      <c r="F52" s="21">
        <v>1313.4</v>
      </c>
      <c r="G52" s="208">
        <v>13.24</v>
      </c>
      <c r="H52" s="208">
        <f>ROUND(((G52*$K$12)),2)</f>
        <v>16.72</v>
      </c>
      <c r="I52" s="208">
        <f>ROUND(F52*H52,2)</f>
        <v>21960.05</v>
      </c>
      <c r="J52" s="328">
        <f>I52/$I$154</f>
        <v>1.6273172349983829E-2</v>
      </c>
      <c r="K52" s="267"/>
    </row>
    <row r="53" spans="1:11" x14ac:dyDescent="0.2">
      <c r="A53" s="416" t="s">
        <v>65</v>
      </c>
      <c r="B53" s="416"/>
      <c r="C53" s="416"/>
      <c r="D53" s="416"/>
      <c r="E53" s="416"/>
      <c r="F53" s="416"/>
      <c r="G53" s="416"/>
      <c r="H53" s="329"/>
      <c r="I53" s="330">
        <f>SUM(I52:I52)</f>
        <v>21960.05</v>
      </c>
      <c r="J53" s="334">
        <f>I53/$I$154</f>
        <v>1.6273172349983829E-2</v>
      </c>
      <c r="K53" s="267">
        <f>ROUND(1.2627*I53,2)</f>
        <v>27728.959999999999</v>
      </c>
    </row>
    <row r="54" spans="1:11" x14ac:dyDescent="0.2">
      <c r="A54" s="326" t="s">
        <v>66</v>
      </c>
      <c r="B54" s="327"/>
      <c r="C54" s="327"/>
      <c r="D54" s="415" t="s">
        <v>67</v>
      </c>
      <c r="E54" s="415"/>
      <c r="F54" s="415"/>
      <c r="G54" s="415"/>
      <c r="H54" s="415"/>
      <c r="I54" s="415"/>
      <c r="J54" s="415"/>
      <c r="K54" s="267">
        <f>ROUND(1.2627*I54,2)</f>
        <v>0</v>
      </c>
    </row>
    <row r="55" spans="1:11" ht="25.5" x14ac:dyDescent="0.2">
      <c r="A55" s="52" t="s">
        <v>68</v>
      </c>
      <c r="B55" s="33">
        <v>89401</v>
      </c>
      <c r="C55" s="33" t="s">
        <v>438</v>
      </c>
      <c r="D55" s="341" t="s">
        <v>376</v>
      </c>
      <c r="E55" s="9" t="s">
        <v>69</v>
      </c>
      <c r="F55" s="21">
        <v>210</v>
      </c>
      <c r="G55" s="208">
        <v>10.039999999999999</v>
      </c>
      <c r="H55" s="208">
        <f>ROUND(((G55*$K$12)),2)</f>
        <v>12.68</v>
      </c>
      <c r="I55" s="208">
        <f>ROUND(F55*H55,2)</f>
        <v>2662.8</v>
      </c>
      <c r="J55" s="328">
        <f>I55/$I$154</f>
        <v>1.9732288102047558E-3</v>
      </c>
      <c r="K55" s="267"/>
    </row>
    <row r="56" spans="1:11" ht="38.25" x14ac:dyDescent="0.2">
      <c r="A56" s="52" t="s">
        <v>70</v>
      </c>
      <c r="B56" s="33">
        <v>89404</v>
      </c>
      <c r="C56" s="33" t="s">
        <v>438</v>
      </c>
      <c r="D56" s="11" t="s">
        <v>430</v>
      </c>
      <c r="E56" s="9" t="s">
        <v>7</v>
      </c>
      <c r="F56" s="21">
        <v>120</v>
      </c>
      <c r="G56" s="208">
        <v>6.55</v>
      </c>
      <c r="H56" s="208">
        <f>ROUND(((G56*$K$12)),2)</f>
        <v>8.27</v>
      </c>
      <c r="I56" s="208">
        <f>ROUND(F56*H56,2)</f>
        <v>992.4</v>
      </c>
      <c r="J56" s="328">
        <f>I56/$I$154</f>
        <v>7.3540343670091613E-4</v>
      </c>
      <c r="K56" s="267"/>
    </row>
    <row r="57" spans="1:11" ht="25.5" x14ac:dyDescent="0.2">
      <c r="A57" s="52" t="s">
        <v>71</v>
      </c>
      <c r="B57" s="9" t="s">
        <v>72</v>
      </c>
      <c r="C57" s="33" t="s">
        <v>438</v>
      </c>
      <c r="D57" s="11" t="s">
        <v>186</v>
      </c>
      <c r="E57" s="9" t="s">
        <v>7</v>
      </c>
      <c r="F57" s="21">
        <v>60</v>
      </c>
      <c r="G57" s="208">
        <v>12.96</v>
      </c>
      <c r="H57" s="208">
        <f>ROUND(((G57*$K$12)),2)</f>
        <v>16.36</v>
      </c>
      <c r="I57" s="208">
        <f>ROUND(F57*H57,2)</f>
        <v>981.6</v>
      </c>
      <c r="J57" s="328">
        <f>I57/$I$154</f>
        <v>7.2740025540671022E-4</v>
      </c>
      <c r="K57" s="267"/>
    </row>
    <row r="58" spans="1:11" x14ac:dyDescent="0.2">
      <c r="A58" s="416" t="s">
        <v>73</v>
      </c>
      <c r="B58" s="416"/>
      <c r="C58" s="416"/>
      <c r="D58" s="416"/>
      <c r="E58" s="416"/>
      <c r="F58" s="416"/>
      <c r="G58" s="416"/>
      <c r="H58" s="329"/>
      <c r="I58" s="330">
        <f>ROUND(SUM(I55:I57),2)</f>
        <v>4636.8</v>
      </c>
      <c r="J58" s="334">
        <f>I58/$I$154</f>
        <v>3.4360325023123821E-3</v>
      </c>
      <c r="K58" s="267">
        <f>ROUND(1.2627*I58,2)</f>
        <v>5854.89</v>
      </c>
    </row>
    <row r="59" spans="1:11" x14ac:dyDescent="0.2">
      <c r="A59" s="326" t="s">
        <v>74</v>
      </c>
      <c r="B59" s="327"/>
      <c r="C59" s="327"/>
      <c r="D59" s="415" t="s">
        <v>75</v>
      </c>
      <c r="E59" s="415"/>
      <c r="F59" s="415"/>
      <c r="G59" s="415"/>
      <c r="H59" s="415"/>
      <c r="I59" s="415"/>
      <c r="J59" s="415"/>
      <c r="K59" s="267">
        <f>ROUND(1.2627*I59,2)</f>
        <v>0</v>
      </c>
    </row>
    <row r="60" spans="1:11" ht="25.5" x14ac:dyDescent="0.2">
      <c r="A60" s="335" t="s">
        <v>76</v>
      </c>
      <c r="B60" s="342">
        <v>89446</v>
      </c>
      <c r="C60" s="33" t="s">
        <v>438</v>
      </c>
      <c r="D60" s="11" t="s">
        <v>187</v>
      </c>
      <c r="E60" s="9" t="s">
        <v>69</v>
      </c>
      <c r="F60" s="21">
        <v>180</v>
      </c>
      <c r="G60" s="208">
        <v>5.37</v>
      </c>
      <c r="H60" s="208">
        <f t="shared" ref="H60:H68" si="2">ROUND(((G60*$K$12)),2)</f>
        <v>6.78</v>
      </c>
      <c r="I60" s="208">
        <f t="shared" ref="I60:I68" si="3">ROUND(F60*H60,2)</f>
        <v>1220.4000000000001</v>
      </c>
      <c r="J60" s="328">
        <f t="shared" ref="J60:J69" si="4">I60/$I$154</f>
        <v>9.0435948624526202E-4</v>
      </c>
      <c r="K60" s="267"/>
    </row>
    <row r="61" spans="1:11" ht="25.5" x14ac:dyDescent="0.2">
      <c r="A61" s="335" t="s">
        <v>77</v>
      </c>
      <c r="B61" s="33">
        <v>89401</v>
      </c>
      <c r="C61" s="33" t="s">
        <v>438</v>
      </c>
      <c r="D61" s="11" t="s">
        <v>188</v>
      </c>
      <c r="E61" s="9" t="s">
        <v>69</v>
      </c>
      <c r="F61" s="21">
        <v>210</v>
      </c>
      <c r="G61" s="208">
        <f>G55</f>
        <v>10.039999999999999</v>
      </c>
      <c r="H61" s="208">
        <f t="shared" si="2"/>
        <v>12.68</v>
      </c>
      <c r="I61" s="208">
        <f t="shared" si="3"/>
        <v>2662.8</v>
      </c>
      <c r="J61" s="328">
        <f t="shared" si="4"/>
        <v>1.9732288102047558E-3</v>
      </c>
      <c r="K61" s="267"/>
    </row>
    <row r="62" spans="1:11" ht="25.5" x14ac:dyDescent="0.2">
      <c r="A62" s="335" t="s">
        <v>78</v>
      </c>
      <c r="B62" s="33">
        <v>89393</v>
      </c>
      <c r="C62" s="33" t="s">
        <v>438</v>
      </c>
      <c r="D62" s="11" t="s">
        <v>189</v>
      </c>
      <c r="E62" s="9" t="s">
        <v>7</v>
      </c>
      <c r="F62" s="21">
        <v>180</v>
      </c>
      <c r="G62" s="208">
        <v>9.99</v>
      </c>
      <c r="H62" s="208">
        <f t="shared" si="2"/>
        <v>12.61</v>
      </c>
      <c r="I62" s="208">
        <f t="shared" si="3"/>
        <v>2269.8000000000002</v>
      </c>
      <c r="J62" s="328">
        <f t="shared" si="4"/>
        <v>1.6820019353322648E-3</v>
      </c>
      <c r="K62" s="267"/>
    </row>
    <row r="63" spans="1:11" ht="38.25" x14ac:dyDescent="0.2">
      <c r="A63" s="335" t="s">
        <v>79</v>
      </c>
      <c r="B63" s="33">
        <v>89404</v>
      </c>
      <c r="C63" s="33" t="s">
        <v>438</v>
      </c>
      <c r="D63" s="11" t="s">
        <v>190</v>
      </c>
      <c r="E63" s="9" t="s">
        <v>7</v>
      </c>
      <c r="F63" s="21">
        <v>120</v>
      </c>
      <c r="G63" s="208">
        <f>G56</f>
        <v>6.55</v>
      </c>
      <c r="H63" s="208">
        <f t="shared" si="2"/>
        <v>8.27</v>
      </c>
      <c r="I63" s="208">
        <f t="shared" si="3"/>
        <v>992.4</v>
      </c>
      <c r="J63" s="328">
        <f t="shared" si="4"/>
        <v>7.3540343670091613E-4</v>
      </c>
      <c r="K63" s="267"/>
    </row>
    <row r="64" spans="1:11" ht="25.5" x14ac:dyDescent="0.2">
      <c r="A64" s="335" t="s">
        <v>80</v>
      </c>
      <c r="B64" s="9" t="s">
        <v>329</v>
      </c>
      <c r="C64" s="33" t="s">
        <v>438</v>
      </c>
      <c r="D64" s="217" t="s">
        <v>328</v>
      </c>
      <c r="E64" s="9" t="s">
        <v>7</v>
      </c>
      <c r="F64" s="21">
        <v>240</v>
      </c>
      <c r="G64" s="208">
        <v>2.06</v>
      </c>
      <c r="H64" s="208">
        <f t="shared" si="2"/>
        <v>2.6</v>
      </c>
      <c r="I64" s="208">
        <f t="shared" si="3"/>
        <v>624</v>
      </c>
      <c r="J64" s="328">
        <f t="shared" si="4"/>
        <v>4.6240603033189406E-4</v>
      </c>
      <c r="K64" s="267"/>
    </row>
    <row r="65" spans="1:11" ht="25.5" x14ac:dyDescent="0.2">
      <c r="A65" s="335" t="s">
        <v>81</v>
      </c>
      <c r="B65" s="9">
        <v>94489</v>
      </c>
      <c r="C65" s="33" t="s">
        <v>438</v>
      </c>
      <c r="D65" s="11" t="s">
        <v>385</v>
      </c>
      <c r="E65" s="9" t="s">
        <v>7</v>
      </c>
      <c r="F65" s="21">
        <v>120</v>
      </c>
      <c r="G65" s="208">
        <v>21.77</v>
      </c>
      <c r="H65" s="208">
        <f t="shared" si="2"/>
        <v>27.49</v>
      </c>
      <c r="I65" s="208">
        <f t="shared" si="3"/>
        <v>3298.8</v>
      </c>
      <c r="J65" s="328">
        <f t="shared" si="4"/>
        <v>2.4445272641968785E-3</v>
      </c>
      <c r="K65" s="267"/>
    </row>
    <row r="66" spans="1:11" ht="25.5" x14ac:dyDescent="0.2">
      <c r="A66" s="335" t="s">
        <v>82</v>
      </c>
      <c r="B66" s="9">
        <v>103045</v>
      </c>
      <c r="C66" s="33" t="s">
        <v>438</v>
      </c>
      <c r="D66" s="11" t="s">
        <v>85</v>
      </c>
      <c r="E66" s="9" t="s">
        <v>7</v>
      </c>
      <c r="F66" s="21">
        <v>60</v>
      </c>
      <c r="G66" s="208">
        <v>7.49</v>
      </c>
      <c r="H66" s="208">
        <f t="shared" si="2"/>
        <v>9.4600000000000009</v>
      </c>
      <c r="I66" s="208">
        <f t="shared" si="3"/>
        <v>567.6</v>
      </c>
      <c r="J66" s="328">
        <f t="shared" si="4"/>
        <v>4.2061163912881903E-4</v>
      </c>
      <c r="K66" s="267"/>
    </row>
    <row r="67" spans="1:11" ht="25.5" x14ac:dyDescent="0.2">
      <c r="A67" s="335" t="s">
        <v>83</v>
      </c>
      <c r="B67" s="343" t="s">
        <v>367</v>
      </c>
      <c r="C67" s="33" t="s">
        <v>438</v>
      </c>
      <c r="D67" s="217" t="s">
        <v>368</v>
      </c>
      <c r="E67" s="9" t="s">
        <v>7</v>
      </c>
      <c r="F67" s="21">
        <v>60</v>
      </c>
      <c r="G67" s="208">
        <v>2.85</v>
      </c>
      <c r="H67" s="208">
        <f t="shared" si="2"/>
        <v>3.6</v>
      </c>
      <c r="I67" s="208">
        <f t="shared" si="3"/>
        <v>216</v>
      </c>
      <c r="J67" s="328">
        <f t="shared" si="4"/>
        <v>1.6006362588411716E-4</v>
      </c>
      <c r="K67" s="267"/>
    </row>
    <row r="68" spans="1:11" ht="25.5" x14ac:dyDescent="0.2">
      <c r="A68" s="335" t="s">
        <v>84</v>
      </c>
      <c r="B68" s="9" t="s">
        <v>351</v>
      </c>
      <c r="C68" s="33" t="s">
        <v>438</v>
      </c>
      <c r="D68" s="11" t="s">
        <v>352</v>
      </c>
      <c r="E68" s="9" t="s">
        <v>7</v>
      </c>
      <c r="F68" s="21">
        <v>60</v>
      </c>
      <c r="G68" s="208">
        <v>3.35</v>
      </c>
      <c r="H68" s="208">
        <f t="shared" si="2"/>
        <v>4.2300000000000004</v>
      </c>
      <c r="I68" s="208">
        <f t="shared" si="3"/>
        <v>253.8</v>
      </c>
      <c r="J68" s="328">
        <f t="shared" si="4"/>
        <v>1.8807476041383768E-4</v>
      </c>
      <c r="K68" s="267"/>
    </row>
    <row r="69" spans="1:11" x14ac:dyDescent="0.2">
      <c r="A69" s="416" t="s">
        <v>86</v>
      </c>
      <c r="B69" s="416"/>
      <c r="C69" s="416"/>
      <c r="D69" s="416"/>
      <c r="E69" s="416"/>
      <c r="F69" s="416"/>
      <c r="G69" s="416"/>
      <c r="H69" s="329"/>
      <c r="I69" s="330">
        <f>ROUND(SUM(I60:I68),2)</f>
        <v>12105.6</v>
      </c>
      <c r="J69" s="334">
        <f t="shared" si="4"/>
        <v>8.9706769884387444E-3</v>
      </c>
      <c r="K69" s="267">
        <f>ROUND(1.2627*I69,2)</f>
        <v>15285.74</v>
      </c>
    </row>
    <row r="70" spans="1:11" x14ac:dyDescent="0.2">
      <c r="A70" s="326" t="s">
        <v>87</v>
      </c>
      <c r="B70" s="327"/>
      <c r="C70" s="327"/>
      <c r="D70" s="415" t="s">
        <v>88</v>
      </c>
      <c r="E70" s="415"/>
      <c r="F70" s="415"/>
      <c r="G70" s="415"/>
      <c r="H70" s="415"/>
      <c r="I70" s="415"/>
      <c r="J70" s="415"/>
      <c r="K70" s="267">
        <f>ROUND(1.2627*I70,2)</f>
        <v>0</v>
      </c>
    </row>
    <row r="71" spans="1:11" ht="25.5" x14ac:dyDescent="0.2">
      <c r="A71" s="52" t="s">
        <v>89</v>
      </c>
      <c r="B71" s="9" t="s">
        <v>90</v>
      </c>
      <c r="C71" s="33" t="s">
        <v>438</v>
      </c>
      <c r="D71" s="11" t="s">
        <v>91</v>
      </c>
      <c r="E71" s="9" t="s">
        <v>7</v>
      </c>
      <c r="F71" s="21">
        <v>60</v>
      </c>
      <c r="G71" s="208">
        <v>277.41000000000003</v>
      </c>
      <c r="H71" s="208">
        <f t="shared" ref="H71:H79" si="5">ROUND(((G71*$K$12)),2)</f>
        <v>350.29</v>
      </c>
      <c r="I71" s="208">
        <f t="shared" ref="I71:I79" si="6">ROUND(F71*H71,2)</f>
        <v>21017.4</v>
      </c>
      <c r="J71" s="328">
        <f t="shared" ref="J71:J80" si="7">I71/$I$154</f>
        <v>1.5574635419707612E-2</v>
      </c>
      <c r="K71" s="267"/>
    </row>
    <row r="72" spans="1:11" ht="76.5" customHeight="1" x14ac:dyDescent="0.2">
      <c r="A72" s="52" t="s">
        <v>92</v>
      </c>
      <c r="B72" s="33">
        <v>86939</v>
      </c>
      <c r="C72" s="33" t="s">
        <v>438</v>
      </c>
      <c r="D72" s="11" t="s">
        <v>191</v>
      </c>
      <c r="E72" s="9" t="s">
        <v>7</v>
      </c>
      <c r="F72" s="21">
        <v>60</v>
      </c>
      <c r="G72" s="208">
        <v>411.67</v>
      </c>
      <c r="H72" s="208">
        <f t="shared" si="5"/>
        <v>519.82000000000005</v>
      </c>
      <c r="I72" s="208">
        <f t="shared" si="6"/>
        <v>31189.200000000001</v>
      </c>
      <c r="J72" s="328">
        <f t="shared" si="7"/>
        <v>2.3112298335300496E-2</v>
      </c>
      <c r="K72" s="267"/>
    </row>
    <row r="73" spans="1:11" ht="47.25" customHeight="1" x14ac:dyDescent="0.2">
      <c r="A73" s="52" t="s">
        <v>93</v>
      </c>
      <c r="B73" s="8">
        <v>86931</v>
      </c>
      <c r="C73" s="33" t="s">
        <v>438</v>
      </c>
      <c r="D73" s="11" t="s">
        <v>323</v>
      </c>
      <c r="E73" s="9" t="s">
        <v>7</v>
      </c>
      <c r="F73" s="21">
        <v>60</v>
      </c>
      <c r="G73" s="208">
        <v>522</v>
      </c>
      <c r="H73" s="208">
        <f t="shared" si="5"/>
        <v>659.13</v>
      </c>
      <c r="I73" s="208">
        <f t="shared" si="6"/>
        <v>39547.800000000003</v>
      </c>
      <c r="J73" s="328">
        <f t="shared" si="7"/>
        <v>2.9306316035832822E-2</v>
      </c>
      <c r="K73" s="267"/>
    </row>
    <row r="74" spans="1:11" ht="38.25" x14ac:dyDescent="0.2">
      <c r="A74" s="52" t="s">
        <v>94</v>
      </c>
      <c r="B74" s="9" t="s">
        <v>366</v>
      </c>
      <c r="C74" s="33" t="s">
        <v>438</v>
      </c>
      <c r="D74" s="11" t="s">
        <v>96</v>
      </c>
      <c r="E74" s="9" t="s">
        <v>7</v>
      </c>
      <c r="F74" s="21">
        <v>60</v>
      </c>
      <c r="G74" s="208">
        <v>39.450000000000003</v>
      </c>
      <c r="H74" s="208">
        <f t="shared" si="5"/>
        <v>49.81</v>
      </c>
      <c r="I74" s="208">
        <f t="shared" si="6"/>
        <v>2988.6</v>
      </c>
      <c r="J74" s="328">
        <f t="shared" si="7"/>
        <v>2.2146581125799653E-3</v>
      </c>
      <c r="K74" s="267"/>
    </row>
    <row r="75" spans="1:11" ht="25.5" x14ac:dyDescent="0.2">
      <c r="A75" s="52" t="s">
        <v>97</v>
      </c>
      <c r="B75" s="33">
        <v>95546</v>
      </c>
      <c r="C75" s="33" t="s">
        <v>438</v>
      </c>
      <c r="D75" s="11" t="s">
        <v>369</v>
      </c>
      <c r="E75" s="9" t="s">
        <v>7</v>
      </c>
      <c r="F75" s="21">
        <v>60</v>
      </c>
      <c r="G75" s="208">
        <v>220.15</v>
      </c>
      <c r="H75" s="208">
        <f t="shared" si="5"/>
        <v>277.98</v>
      </c>
      <c r="I75" s="208">
        <f t="shared" si="6"/>
        <v>16678.8</v>
      </c>
      <c r="J75" s="328">
        <f t="shared" si="7"/>
        <v>1.2359579645351913E-2</v>
      </c>
      <c r="K75" s="267"/>
    </row>
    <row r="76" spans="1:11" ht="25.5" x14ac:dyDescent="0.2">
      <c r="A76" s="52" t="s">
        <v>98</v>
      </c>
      <c r="B76" s="9" t="s">
        <v>102</v>
      </c>
      <c r="C76" s="33" t="s">
        <v>438</v>
      </c>
      <c r="D76" s="11" t="s">
        <v>103</v>
      </c>
      <c r="E76" s="9" t="s">
        <v>7</v>
      </c>
      <c r="F76" s="21">
        <v>60</v>
      </c>
      <c r="G76" s="208">
        <v>19.21</v>
      </c>
      <c r="H76" s="208">
        <f t="shared" si="5"/>
        <v>24.26</v>
      </c>
      <c r="I76" s="208">
        <f t="shared" si="6"/>
        <v>1455.6</v>
      </c>
      <c r="J76" s="328">
        <f t="shared" si="7"/>
        <v>1.0786509899857451E-3</v>
      </c>
      <c r="K76" s="267"/>
    </row>
    <row r="77" spans="1:11" ht="25.5" x14ac:dyDescent="0.2">
      <c r="A77" s="52" t="s">
        <v>99</v>
      </c>
      <c r="B77" s="9" t="s">
        <v>104</v>
      </c>
      <c r="C77" s="33" t="s">
        <v>438</v>
      </c>
      <c r="D77" s="11" t="s">
        <v>105</v>
      </c>
      <c r="E77" s="9" t="s">
        <v>7</v>
      </c>
      <c r="F77" s="21">
        <v>60</v>
      </c>
      <c r="G77" s="208">
        <v>13.35</v>
      </c>
      <c r="H77" s="208">
        <f t="shared" si="5"/>
        <v>16.86</v>
      </c>
      <c r="I77" s="208">
        <f t="shared" si="6"/>
        <v>1011.6</v>
      </c>
      <c r="J77" s="328">
        <f t="shared" si="7"/>
        <v>7.4963131455728208E-4</v>
      </c>
      <c r="K77" s="267"/>
    </row>
    <row r="78" spans="1:11" ht="25.5" x14ac:dyDescent="0.2">
      <c r="A78" s="52" t="s">
        <v>100</v>
      </c>
      <c r="B78" s="8">
        <v>86913</v>
      </c>
      <c r="C78" s="33" t="s">
        <v>438</v>
      </c>
      <c r="D78" s="11" t="s">
        <v>349</v>
      </c>
      <c r="E78" s="9" t="s">
        <v>7</v>
      </c>
      <c r="F78" s="21">
        <v>120</v>
      </c>
      <c r="G78" s="208">
        <v>38.049999999999997</v>
      </c>
      <c r="H78" s="208">
        <f t="shared" si="5"/>
        <v>48.05</v>
      </c>
      <c r="I78" s="208">
        <f t="shared" si="6"/>
        <v>5766</v>
      </c>
      <c r="J78" s="328">
        <f t="shared" si="7"/>
        <v>4.2728095687399057E-3</v>
      </c>
      <c r="K78" s="267"/>
    </row>
    <row r="79" spans="1:11" ht="38.25" x14ac:dyDescent="0.2">
      <c r="A79" s="52" t="s">
        <v>101</v>
      </c>
      <c r="B79" s="9">
        <v>102622</v>
      </c>
      <c r="C79" s="33" t="s">
        <v>438</v>
      </c>
      <c r="D79" s="11" t="s">
        <v>377</v>
      </c>
      <c r="E79" s="9" t="s">
        <v>7</v>
      </c>
      <c r="F79" s="21">
        <v>60</v>
      </c>
      <c r="G79" s="208">
        <v>569.21</v>
      </c>
      <c r="H79" s="208">
        <f t="shared" si="5"/>
        <v>718.74</v>
      </c>
      <c r="I79" s="208">
        <f t="shared" si="6"/>
        <v>43124.4</v>
      </c>
      <c r="J79" s="328">
        <f t="shared" si="7"/>
        <v>3.1956702907763992E-2</v>
      </c>
      <c r="K79" s="267"/>
    </row>
    <row r="80" spans="1:11" x14ac:dyDescent="0.2">
      <c r="A80" s="416" t="s">
        <v>106</v>
      </c>
      <c r="B80" s="416"/>
      <c r="C80" s="416"/>
      <c r="D80" s="416"/>
      <c r="E80" s="416"/>
      <c r="F80" s="416"/>
      <c r="G80" s="416"/>
      <c r="H80" s="329"/>
      <c r="I80" s="330">
        <f>ROUND(SUM(I71:I79),2)</f>
        <v>162779.4</v>
      </c>
      <c r="J80" s="334">
        <f t="shared" si="7"/>
        <v>0.12062528232981973</v>
      </c>
      <c r="K80" s="267">
        <f>ROUND(1.2627*I80,2)</f>
        <v>205541.55</v>
      </c>
    </row>
    <row r="81" spans="1:11" x14ac:dyDescent="0.2">
      <c r="A81" s="344" t="s">
        <v>107</v>
      </c>
      <c r="B81" s="327"/>
      <c r="C81" s="327"/>
      <c r="D81" s="415" t="s">
        <v>108</v>
      </c>
      <c r="E81" s="415"/>
      <c r="F81" s="415"/>
      <c r="G81" s="415"/>
      <c r="H81" s="415"/>
      <c r="I81" s="415"/>
      <c r="J81" s="415"/>
      <c r="K81" s="267">
        <f>ROUND(1.2627*I81,2)</f>
        <v>0</v>
      </c>
    </row>
    <row r="82" spans="1:11" ht="38.25" x14ac:dyDescent="0.2">
      <c r="A82" s="9" t="s">
        <v>109</v>
      </c>
      <c r="B82" s="33">
        <v>89714</v>
      </c>
      <c r="C82" s="33" t="s">
        <v>438</v>
      </c>
      <c r="D82" s="11" t="s">
        <v>192</v>
      </c>
      <c r="E82" s="9" t="s">
        <v>69</v>
      </c>
      <c r="F82" s="21">
        <v>540</v>
      </c>
      <c r="G82" s="208">
        <v>37.049999999999997</v>
      </c>
      <c r="H82" s="208">
        <f t="shared" ref="H82:H90" si="8">ROUND(((G82*$K$12)),2)</f>
        <v>46.78</v>
      </c>
      <c r="I82" s="208">
        <f t="shared" ref="I82:I90" si="9">ROUND(F82*H82,2)</f>
        <v>25261.200000000001</v>
      </c>
      <c r="J82" s="328">
        <f t="shared" ref="J82:J90" si="10">I82/$I$154</f>
        <v>1.8719441047147505E-2</v>
      </c>
      <c r="K82" s="324"/>
    </row>
    <row r="83" spans="1:11" ht="38.25" x14ac:dyDescent="0.2">
      <c r="A83" s="9" t="s">
        <v>110</v>
      </c>
      <c r="B83" s="33">
        <v>89798</v>
      </c>
      <c r="C83" s="33" t="s">
        <v>438</v>
      </c>
      <c r="D83" s="11" t="s">
        <v>193</v>
      </c>
      <c r="E83" s="9" t="s">
        <v>69</v>
      </c>
      <c r="F83" s="21">
        <v>150</v>
      </c>
      <c r="G83" s="208">
        <v>14.55</v>
      </c>
      <c r="H83" s="208">
        <f t="shared" si="8"/>
        <v>18.37</v>
      </c>
      <c r="I83" s="208">
        <f t="shared" si="9"/>
        <v>2755.5</v>
      </c>
      <c r="J83" s="328">
        <f t="shared" si="10"/>
        <v>2.0419227829800227E-3</v>
      </c>
      <c r="K83" s="267"/>
    </row>
    <row r="84" spans="1:11" ht="38.25" x14ac:dyDescent="0.2">
      <c r="A84" s="9" t="s">
        <v>111</v>
      </c>
      <c r="B84" s="33">
        <v>89711</v>
      </c>
      <c r="C84" s="33" t="s">
        <v>438</v>
      </c>
      <c r="D84" s="11" t="s">
        <v>194</v>
      </c>
      <c r="E84" s="9" t="s">
        <v>69</v>
      </c>
      <c r="F84" s="21">
        <v>180</v>
      </c>
      <c r="G84" s="208">
        <v>20.51</v>
      </c>
      <c r="H84" s="208">
        <f t="shared" si="8"/>
        <v>25.9</v>
      </c>
      <c r="I84" s="208">
        <f t="shared" si="9"/>
        <v>4662</v>
      </c>
      <c r="J84" s="328">
        <f t="shared" si="10"/>
        <v>3.4547065919988624E-3</v>
      </c>
      <c r="K84" s="267"/>
    </row>
    <row r="85" spans="1:11" ht="38.25" x14ac:dyDescent="0.2">
      <c r="A85" s="9" t="s">
        <v>112</v>
      </c>
      <c r="B85" s="33">
        <v>89744</v>
      </c>
      <c r="C85" s="33" t="s">
        <v>438</v>
      </c>
      <c r="D85" s="11" t="s">
        <v>113</v>
      </c>
      <c r="E85" s="9" t="s">
        <v>7</v>
      </c>
      <c r="F85" s="21">
        <v>120</v>
      </c>
      <c r="G85" s="208">
        <v>30.21</v>
      </c>
      <c r="H85" s="208">
        <f t="shared" si="8"/>
        <v>38.15</v>
      </c>
      <c r="I85" s="208">
        <f t="shared" si="9"/>
        <v>4578</v>
      </c>
      <c r="J85" s="328">
        <f t="shared" si="10"/>
        <v>3.3924596263772613E-3</v>
      </c>
      <c r="K85" s="267"/>
    </row>
    <row r="86" spans="1:11" ht="38.25" x14ac:dyDescent="0.2">
      <c r="A86" s="9" t="s">
        <v>114</v>
      </c>
      <c r="B86" s="33">
        <v>89731</v>
      </c>
      <c r="C86" s="33" t="s">
        <v>438</v>
      </c>
      <c r="D86" s="11" t="s">
        <v>115</v>
      </c>
      <c r="E86" s="9" t="s">
        <v>7</v>
      </c>
      <c r="F86" s="21">
        <v>60</v>
      </c>
      <c r="G86" s="208">
        <v>16.09</v>
      </c>
      <c r="H86" s="208">
        <f t="shared" si="8"/>
        <v>20.32</v>
      </c>
      <c r="I86" s="208">
        <f t="shared" si="9"/>
        <v>1219.2</v>
      </c>
      <c r="J86" s="328">
        <f t="shared" si="10"/>
        <v>9.0347024387923915E-4</v>
      </c>
      <c r="K86" s="267"/>
    </row>
    <row r="87" spans="1:11" ht="38.25" x14ac:dyDescent="0.2">
      <c r="A87" s="9" t="s">
        <v>116</v>
      </c>
      <c r="B87" s="33">
        <v>89724</v>
      </c>
      <c r="C87" s="33" t="s">
        <v>438</v>
      </c>
      <c r="D87" s="11" t="s">
        <v>118</v>
      </c>
      <c r="E87" s="9" t="s">
        <v>7</v>
      </c>
      <c r="F87" s="21">
        <v>180</v>
      </c>
      <c r="G87" s="208">
        <v>9.74</v>
      </c>
      <c r="H87" s="208">
        <f t="shared" si="8"/>
        <v>12.3</v>
      </c>
      <c r="I87" s="208">
        <f t="shared" si="9"/>
        <v>2214</v>
      </c>
      <c r="J87" s="328">
        <f t="shared" si="10"/>
        <v>1.640652165312201E-3</v>
      </c>
      <c r="K87" s="267"/>
    </row>
    <row r="88" spans="1:11" ht="51" x14ac:dyDescent="0.2">
      <c r="A88" s="9" t="s">
        <v>117</v>
      </c>
      <c r="B88" s="33">
        <v>89750</v>
      </c>
      <c r="C88" s="33" t="s">
        <v>438</v>
      </c>
      <c r="D88" s="11" t="s">
        <v>330</v>
      </c>
      <c r="E88" s="9" t="s">
        <v>7</v>
      </c>
      <c r="F88" s="21">
        <v>60</v>
      </c>
      <c r="G88" s="208">
        <v>86.12</v>
      </c>
      <c r="H88" s="208">
        <f t="shared" si="8"/>
        <v>108.74</v>
      </c>
      <c r="I88" s="208">
        <f t="shared" si="9"/>
        <v>6524.4</v>
      </c>
      <c r="J88" s="328">
        <f t="shared" si="10"/>
        <v>4.8348107440663608E-3</v>
      </c>
      <c r="K88" s="267"/>
    </row>
    <row r="89" spans="1:11" ht="38.25" x14ac:dyDescent="0.2">
      <c r="A89" s="9" t="s">
        <v>119</v>
      </c>
      <c r="B89" s="33">
        <v>89726</v>
      </c>
      <c r="C89" s="33" t="s">
        <v>438</v>
      </c>
      <c r="D89" s="11" t="s">
        <v>120</v>
      </c>
      <c r="E89" s="9" t="s">
        <v>7</v>
      </c>
      <c r="F89" s="21">
        <v>120</v>
      </c>
      <c r="G89" s="208">
        <v>10</v>
      </c>
      <c r="H89" s="208">
        <f t="shared" si="8"/>
        <v>12.63</v>
      </c>
      <c r="I89" s="208">
        <f t="shared" si="9"/>
        <v>1515.6</v>
      </c>
      <c r="J89" s="328">
        <f t="shared" si="10"/>
        <v>1.1231131082868888E-3</v>
      </c>
      <c r="K89" s="267"/>
    </row>
    <row r="90" spans="1:11" ht="52.5" customHeight="1" x14ac:dyDescent="0.2">
      <c r="A90" s="9" t="s">
        <v>121</v>
      </c>
      <c r="B90" s="33">
        <v>89796</v>
      </c>
      <c r="C90" s="33" t="s">
        <v>438</v>
      </c>
      <c r="D90" s="11" t="s">
        <v>195</v>
      </c>
      <c r="E90" s="9" t="s">
        <v>7</v>
      </c>
      <c r="F90" s="21">
        <v>180</v>
      </c>
      <c r="G90" s="208">
        <v>47.87</v>
      </c>
      <c r="H90" s="208">
        <f t="shared" si="8"/>
        <v>60.45</v>
      </c>
      <c r="I90" s="208">
        <f t="shared" si="9"/>
        <v>10881</v>
      </c>
      <c r="J90" s="328">
        <f t="shared" si="10"/>
        <v>8.0632051539124023E-3</v>
      </c>
      <c r="K90" s="267"/>
    </row>
    <row r="91" spans="1:11" x14ac:dyDescent="0.2">
      <c r="A91" s="53" t="s">
        <v>196</v>
      </c>
      <c r="B91" s="345"/>
      <c r="C91" s="33"/>
      <c r="D91" s="93" t="s">
        <v>123</v>
      </c>
      <c r="E91" s="338"/>
      <c r="F91" s="338"/>
      <c r="G91" s="338"/>
      <c r="H91" s="338"/>
      <c r="I91" s="338"/>
      <c r="J91" s="338"/>
      <c r="K91" s="267"/>
    </row>
    <row r="92" spans="1:11" x14ac:dyDescent="0.2">
      <c r="A92" s="346" t="s">
        <v>333</v>
      </c>
      <c r="B92" s="338"/>
      <c r="C92" s="33" t="s">
        <v>438</v>
      </c>
      <c r="D92" s="418" t="s">
        <v>124</v>
      </c>
      <c r="E92" s="418"/>
      <c r="F92" s="418"/>
      <c r="G92" s="418"/>
      <c r="H92" s="418"/>
      <c r="I92" s="418"/>
      <c r="J92" s="418"/>
      <c r="K92" s="267"/>
    </row>
    <row r="93" spans="1:11" x14ac:dyDescent="0.2">
      <c r="A93" s="346" t="s">
        <v>339</v>
      </c>
      <c r="B93" s="33">
        <v>93358</v>
      </c>
      <c r="C93" s="33" t="s">
        <v>438</v>
      </c>
      <c r="D93" s="11" t="s">
        <v>125</v>
      </c>
      <c r="E93" s="9" t="s">
        <v>20</v>
      </c>
      <c r="F93" s="21">
        <v>10.8</v>
      </c>
      <c r="G93" s="208">
        <f>G19</f>
        <v>78.87</v>
      </c>
      <c r="H93" s="208">
        <f>ROUND(((G93*$K$12)),2)</f>
        <v>99.59</v>
      </c>
      <c r="I93" s="208">
        <f t="shared" ref="I93:I102" si="11">ROUND(F93*H93,2)</f>
        <v>1075.57</v>
      </c>
      <c r="J93" s="328">
        <f>I93/$I$154</f>
        <v>7.970353430193514E-4</v>
      </c>
      <c r="K93" s="267"/>
    </row>
    <row r="94" spans="1:11" ht="63.75" x14ac:dyDescent="0.2">
      <c r="A94" s="346" t="s">
        <v>340</v>
      </c>
      <c r="B94" s="33">
        <v>103331</v>
      </c>
      <c r="C94" s="33" t="s">
        <v>438</v>
      </c>
      <c r="D94" s="341" t="s">
        <v>198</v>
      </c>
      <c r="E94" s="9" t="s">
        <v>15</v>
      </c>
      <c r="F94" s="21">
        <v>55.8</v>
      </c>
      <c r="G94" s="208">
        <f>G23</f>
        <v>82.48</v>
      </c>
      <c r="H94" s="208">
        <f>ROUND(((G94*$K$12)),2)</f>
        <v>104.15</v>
      </c>
      <c r="I94" s="208">
        <f t="shared" si="11"/>
        <v>5811.57</v>
      </c>
      <c r="J94" s="328">
        <f>I94/$I$154</f>
        <v>4.306578547589624E-3</v>
      </c>
      <c r="K94" s="267"/>
    </row>
    <row r="95" spans="1:11" ht="63.75" x14ac:dyDescent="0.2">
      <c r="A95" s="346" t="s">
        <v>341</v>
      </c>
      <c r="B95" s="33">
        <v>87530</v>
      </c>
      <c r="C95" s="33" t="s">
        <v>438</v>
      </c>
      <c r="D95" s="11" t="s">
        <v>203</v>
      </c>
      <c r="E95" s="9" t="s">
        <v>15</v>
      </c>
      <c r="F95" s="21">
        <v>20.399999999999999</v>
      </c>
      <c r="G95" s="208">
        <f>G28</f>
        <v>43.75</v>
      </c>
      <c r="H95" s="208">
        <f>ROUND(((G95*$K$12)),2)</f>
        <v>55.24</v>
      </c>
      <c r="I95" s="208">
        <f t="shared" si="11"/>
        <v>1126.9000000000001</v>
      </c>
      <c r="J95" s="328">
        <f>I95/$I$154</f>
        <v>8.3507268522597987E-4</v>
      </c>
      <c r="K95" s="267"/>
    </row>
    <row r="96" spans="1:11" ht="38.25" x14ac:dyDescent="0.2">
      <c r="A96" s="346" t="s">
        <v>343</v>
      </c>
      <c r="B96" s="33">
        <v>94974</v>
      </c>
      <c r="C96" s="33" t="s">
        <v>438</v>
      </c>
      <c r="D96" s="11" t="s">
        <v>199</v>
      </c>
      <c r="E96" s="9" t="s">
        <v>20</v>
      </c>
      <c r="F96" s="21">
        <v>1.2</v>
      </c>
      <c r="G96" s="208">
        <v>587.76</v>
      </c>
      <c r="H96" s="208">
        <f>ROUND(((G96*$K$12)),2)</f>
        <v>742.16</v>
      </c>
      <c r="I96" s="208">
        <f t="shared" si="11"/>
        <v>890.59</v>
      </c>
      <c r="J96" s="328">
        <f>I96/$I$154</f>
        <v>6.5995863229692552E-4</v>
      </c>
      <c r="K96" s="267"/>
    </row>
    <row r="97" spans="1:11" x14ac:dyDescent="0.2">
      <c r="A97" s="346" t="s">
        <v>334</v>
      </c>
      <c r="B97" s="338"/>
      <c r="C97" s="33"/>
      <c r="D97" s="417" t="s">
        <v>127</v>
      </c>
      <c r="E97" s="417"/>
      <c r="F97" s="417"/>
      <c r="G97" s="417"/>
      <c r="H97" s="417"/>
      <c r="I97" s="417"/>
      <c r="J97" s="417"/>
      <c r="K97" s="267"/>
    </row>
    <row r="98" spans="1:11" ht="25.5" x14ac:dyDescent="0.2">
      <c r="A98" s="346" t="s">
        <v>336</v>
      </c>
      <c r="B98" s="33">
        <v>92271</v>
      </c>
      <c r="C98" s="33" t="s">
        <v>438</v>
      </c>
      <c r="D98" s="11" t="s">
        <v>381</v>
      </c>
      <c r="E98" s="9" t="s">
        <v>15</v>
      </c>
      <c r="F98" s="21">
        <v>72</v>
      </c>
      <c r="G98" s="208">
        <f>G44</f>
        <v>95.86</v>
      </c>
      <c r="H98" s="208">
        <f>ROUND(((G98*$K$12)),2)</f>
        <v>121.04</v>
      </c>
      <c r="I98" s="208">
        <f t="shared" si="11"/>
        <v>8714.8799999999992</v>
      </c>
      <c r="J98" s="328">
        <f t="shared" ref="J98:J103" si="12">I98/$I$154</f>
        <v>6.4580337590045131E-3</v>
      </c>
      <c r="K98" s="267"/>
    </row>
    <row r="99" spans="1:11" ht="38.25" x14ac:dyDescent="0.2">
      <c r="A99" s="346" t="s">
        <v>335</v>
      </c>
      <c r="B99" s="33">
        <v>94975</v>
      </c>
      <c r="C99" s="33" t="s">
        <v>438</v>
      </c>
      <c r="D99" s="341" t="s">
        <v>184</v>
      </c>
      <c r="E99" s="9" t="s">
        <v>20</v>
      </c>
      <c r="F99" s="21">
        <v>2.4</v>
      </c>
      <c r="G99" s="208">
        <f>G43</f>
        <v>645.48</v>
      </c>
      <c r="H99" s="208">
        <f>ROUND(((G99*$K$12)),2)</f>
        <v>815.05</v>
      </c>
      <c r="I99" s="208">
        <f t="shared" si="11"/>
        <v>1956.12</v>
      </c>
      <c r="J99" s="328">
        <f t="shared" si="12"/>
        <v>1.4495539808538854E-3</v>
      </c>
      <c r="K99" s="267"/>
    </row>
    <row r="100" spans="1:11" ht="38.25" x14ac:dyDescent="0.2">
      <c r="A100" s="346" t="s">
        <v>337</v>
      </c>
      <c r="B100" s="33">
        <f>B42</f>
        <v>92769</v>
      </c>
      <c r="C100" s="33" t="s">
        <v>438</v>
      </c>
      <c r="D100" s="11" t="s">
        <v>379</v>
      </c>
      <c r="E100" s="9" t="s">
        <v>50</v>
      </c>
      <c r="F100" s="21">
        <v>114.6</v>
      </c>
      <c r="G100" s="208">
        <f>G42</f>
        <v>13.62</v>
      </c>
      <c r="H100" s="208">
        <f>ROUND(((G100*$K$12)),2)</f>
        <v>17.2</v>
      </c>
      <c r="I100" s="208">
        <f t="shared" si="11"/>
        <v>1971.12</v>
      </c>
      <c r="J100" s="328">
        <f t="shared" si="12"/>
        <v>1.4606695104291713E-3</v>
      </c>
      <c r="K100" s="267"/>
    </row>
    <row r="101" spans="1:11" ht="38.25" x14ac:dyDescent="0.2">
      <c r="A101" s="9" t="s">
        <v>122</v>
      </c>
      <c r="B101" s="8">
        <v>98102</v>
      </c>
      <c r="C101" s="33" t="s">
        <v>438</v>
      </c>
      <c r="D101" s="11" t="s">
        <v>371</v>
      </c>
      <c r="E101" s="8" t="s">
        <v>151</v>
      </c>
      <c r="F101" s="207">
        <v>60</v>
      </c>
      <c r="G101" s="208">
        <v>167.32</v>
      </c>
      <c r="H101" s="208">
        <f>ROUND(((G101*$K$12)),2)</f>
        <v>211.27</v>
      </c>
      <c r="I101" s="208">
        <f t="shared" si="11"/>
        <v>12676.2</v>
      </c>
      <c r="J101" s="328">
        <f t="shared" si="12"/>
        <v>9.3935117334826203E-3</v>
      </c>
      <c r="K101" s="267"/>
    </row>
    <row r="102" spans="1:11" ht="38.25" x14ac:dyDescent="0.2">
      <c r="A102" s="9" t="s">
        <v>344</v>
      </c>
      <c r="B102" s="33">
        <v>89482</v>
      </c>
      <c r="C102" s="33" t="s">
        <v>438</v>
      </c>
      <c r="D102" s="11" t="s">
        <v>206</v>
      </c>
      <c r="E102" s="9" t="s">
        <v>7</v>
      </c>
      <c r="F102" s="21">
        <v>60</v>
      </c>
      <c r="G102" s="208">
        <v>40.93</v>
      </c>
      <c r="H102" s="208">
        <f>ROUND(((G102*$K$12)),2)</f>
        <v>51.68</v>
      </c>
      <c r="I102" s="208">
        <f t="shared" si="11"/>
        <v>3100.8</v>
      </c>
      <c r="J102" s="328">
        <f t="shared" si="12"/>
        <v>2.2978022738031042E-3</v>
      </c>
      <c r="K102" s="267"/>
    </row>
    <row r="103" spans="1:11" x14ac:dyDescent="0.2">
      <c r="A103" s="416" t="s">
        <v>129</v>
      </c>
      <c r="B103" s="416"/>
      <c r="C103" s="416"/>
      <c r="D103" s="416"/>
      <c r="E103" s="416"/>
      <c r="F103" s="416"/>
      <c r="G103" s="416"/>
      <c r="H103" s="329"/>
      <c r="I103" s="330">
        <f>ROUND(SUM(I82:I102),2)</f>
        <v>96934.65</v>
      </c>
      <c r="J103" s="334">
        <f t="shared" si="12"/>
        <v>7.1831997929665908E-2</v>
      </c>
      <c r="K103" s="267">
        <f>ROUND(1.2627*I103,2)</f>
        <v>122399.38</v>
      </c>
    </row>
    <row r="104" spans="1:11" x14ac:dyDescent="0.2">
      <c r="A104" s="344" t="s">
        <v>130</v>
      </c>
      <c r="B104" s="327"/>
      <c r="C104" s="327"/>
      <c r="D104" s="415" t="s">
        <v>131</v>
      </c>
      <c r="E104" s="415"/>
      <c r="F104" s="415"/>
      <c r="G104" s="415"/>
      <c r="H104" s="415"/>
      <c r="I104" s="415"/>
      <c r="J104" s="415"/>
      <c r="K104" s="267">
        <f>ROUND(1.2627*I104,2)</f>
        <v>0</v>
      </c>
    </row>
    <row r="105" spans="1:11" x14ac:dyDescent="0.2">
      <c r="A105" s="53" t="s">
        <v>132</v>
      </c>
      <c r="B105" s="345"/>
      <c r="C105" s="33"/>
      <c r="D105" s="417" t="s">
        <v>124</v>
      </c>
      <c r="E105" s="417"/>
      <c r="F105" s="417"/>
      <c r="G105" s="417"/>
      <c r="H105" s="417"/>
      <c r="I105" s="417"/>
      <c r="J105" s="417"/>
      <c r="K105" s="267">
        <f>ROUND(1.2627*I105,2)</f>
        <v>0</v>
      </c>
    </row>
    <row r="106" spans="1:11" x14ac:dyDescent="0.2">
      <c r="A106" s="346">
        <v>41275</v>
      </c>
      <c r="B106" s="33">
        <v>93358</v>
      </c>
      <c r="C106" s="33" t="s">
        <v>438</v>
      </c>
      <c r="D106" s="11" t="s">
        <v>125</v>
      </c>
      <c r="E106" s="9" t="s">
        <v>20</v>
      </c>
      <c r="F106" s="21">
        <v>241.8</v>
      </c>
      <c r="G106" s="208">
        <f>G93</f>
        <v>78.87</v>
      </c>
      <c r="H106" s="208">
        <f>ROUND(((G106*$K$12)),2)</f>
        <v>99.59</v>
      </c>
      <c r="I106" s="208">
        <f t="shared" ref="I106:I114" si="13">ROUND(F106*H106,2)</f>
        <v>24080.86</v>
      </c>
      <c r="J106" s="328">
        <f>I106/$I$154</f>
        <v>1.7844767435221304E-2</v>
      </c>
      <c r="K106" s="267"/>
    </row>
    <row r="107" spans="1:11" ht="63.75" x14ac:dyDescent="0.2">
      <c r="A107" s="346">
        <v>41276</v>
      </c>
      <c r="B107" s="33">
        <f>B94</f>
        <v>103331</v>
      </c>
      <c r="C107" s="33" t="s">
        <v>438</v>
      </c>
      <c r="D107" s="11" t="s">
        <v>390</v>
      </c>
      <c r="E107" s="9" t="s">
        <v>15</v>
      </c>
      <c r="F107" s="21">
        <v>552.6</v>
      </c>
      <c r="G107" s="208">
        <f>G94</f>
        <v>82.48</v>
      </c>
      <c r="H107" s="208">
        <f>ROUND(((G107*$K$12)),2)</f>
        <v>104.15</v>
      </c>
      <c r="I107" s="208">
        <f t="shared" si="13"/>
        <v>57553.29</v>
      </c>
      <c r="J107" s="328">
        <f>I107/$I$154</f>
        <v>4.2649019810000473E-2</v>
      </c>
      <c r="K107" s="267"/>
    </row>
    <row r="108" spans="1:11" ht="38.25" x14ac:dyDescent="0.2">
      <c r="A108" s="346">
        <v>41277</v>
      </c>
      <c r="B108" s="33">
        <v>87878</v>
      </c>
      <c r="C108" s="33" t="s">
        <v>438</v>
      </c>
      <c r="D108" s="11" t="s">
        <v>389</v>
      </c>
      <c r="E108" s="9" t="s">
        <v>15</v>
      </c>
      <c r="F108" s="21">
        <v>498.6</v>
      </c>
      <c r="G108" s="208">
        <f>G27</f>
        <v>5.0999999999999996</v>
      </c>
      <c r="H108" s="208">
        <f>ROUND(((G108*$K$12)),2)</f>
        <v>6.44</v>
      </c>
      <c r="I108" s="208">
        <f t="shared" si="13"/>
        <v>3210.98</v>
      </c>
      <c r="J108" s="328">
        <f>I108/$I$154</f>
        <v>2.3794495437101043E-3</v>
      </c>
      <c r="K108" s="267"/>
    </row>
    <row r="109" spans="1:11" ht="63.75" x14ac:dyDescent="0.2">
      <c r="A109" s="346">
        <v>41278</v>
      </c>
      <c r="B109" s="33">
        <v>87530</v>
      </c>
      <c r="C109" s="33" t="s">
        <v>438</v>
      </c>
      <c r="D109" s="11" t="s">
        <v>203</v>
      </c>
      <c r="E109" s="9" t="s">
        <v>15</v>
      </c>
      <c r="F109" s="21">
        <v>498.6</v>
      </c>
      <c r="G109" s="208">
        <f>G95</f>
        <v>43.75</v>
      </c>
      <c r="H109" s="208">
        <f>ROUND(((G109*$K$12)),2)</f>
        <v>55.24</v>
      </c>
      <c r="I109" s="208">
        <f t="shared" si="13"/>
        <v>27542.66</v>
      </c>
      <c r="J109" s="328">
        <f>I109/$I$154</f>
        <v>2.041008345413629E-2</v>
      </c>
      <c r="K109" s="267"/>
    </row>
    <row r="110" spans="1:11" ht="38.25" x14ac:dyDescent="0.2">
      <c r="A110" s="346">
        <v>41279</v>
      </c>
      <c r="B110" s="33">
        <v>94974</v>
      </c>
      <c r="C110" s="33" t="s">
        <v>438</v>
      </c>
      <c r="D110" s="11" t="s">
        <v>393</v>
      </c>
      <c r="E110" s="9" t="s">
        <v>20</v>
      </c>
      <c r="F110" s="21">
        <v>15</v>
      </c>
      <c r="G110" s="208">
        <f>G96</f>
        <v>587.76</v>
      </c>
      <c r="H110" s="208">
        <f>ROUND(((G110*$K$12)),2)</f>
        <v>742.16</v>
      </c>
      <c r="I110" s="208">
        <f t="shared" si="13"/>
        <v>11132.4</v>
      </c>
      <c r="J110" s="328">
        <f>I110/$I$154</f>
        <v>8.2495014295941946E-3</v>
      </c>
      <c r="K110" s="267"/>
    </row>
    <row r="111" spans="1:11" x14ac:dyDescent="0.2">
      <c r="A111" s="53" t="s">
        <v>133</v>
      </c>
      <c r="B111" s="338"/>
      <c r="C111" s="33"/>
      <c r="D111" s="417" t="s">
        <v>127</v>
      </c>
      <c r="E111" s="417"/>
      <c r="F111" s="417"/>
      <c r="G111" s="417"/>
      <c r="H111" s="417"/>
      <c r="I111" s="417"/>
      <c r="J111" s="417"/>
      <c r="K111" s="267"/>
    </row>
    <row r="112" spans="1:11" ht="25.5" x14ac:dyDescent="0.2">
      <c r="A112" s="346">
        <v>41306</v>
      </c>
      <c r="B112" s="33">
        <v>92271</v>
      </c>
      <c r="C112" s="33" t="s">
        <v>438</v>
      </c>
      <c r="D112" s="11" t="s">
        <v>381</v>
      </c>
      <c r="E112" s="9" t="s">
        <v>15</v>
      </c>
      <c r="F112" s="21">
        <v>150.6</v>
      </c>
      <c r="G112" s="208">
        <f>G98</f>
        <v>95.86</v>
      </c>
      <c r="H112" s="208">
        <f>ROUND(((G112*$K$12)),2)</f>
        <v>121.04</v>
      </c>
      <c r="I112" s="208">
        <f t="shared" si="13"/>
        <v>18228.62</v>
      </c>
      <c r="J112" s="328">
        <f>I112/$I$154</f>
        <v>1.3508050981776555E-2</v>
      </c>
      <c r="K112" s="267"/>
    </row>
    <row r="113" spans="1:11" ht="25.5" x14ac:dyDescent="0.2">
      <c r="A113" s="346">
        <v>41307</v>
      </c>
      <c r="B113" s="33">
        <v>94975</v>
      </c>
      <c r="C113" s="33" t="s">
        <v>438</v>
      </c>
      <c r="D113" s="11" t="s">
        <v>391</v>
      </c>
      <c r="E113" s="9" t="s">
        <v>20</v>
      </c>
      <c r="F113" s="21">
        <v>7.8</v>
      </c>
      <c r="G113" s="208">
        <f>G99</f>
        <v>645.48</v>
      </c>
      <c r="H113" s="208">
        <f>ROUND(((G113*$K$12)),2)</f>
        <v>815.05</v>
      </c>
      <c r="I113" s="208">
        <f t="shared" si="13"/>
        <v>6357.39</v>
      </c>
      <c r="J113" s="328">
        <f>I113/$I$154</f>
        <v>4.7110504377751283E-3</v>
      </c>
      <c r="K113" s="267"/>
    </row>
    <row r="114" spans="1:11" ht="38.25" x14ac:dyDescent="0.2">
      <c r="A114" s="346">
        <v>41308</v>
      </c>
      <c r="B114" s="33">
        <f>B100</f>
        <v>92769</v>
      </c>
      <c r="C114" s="33" t="s">
        <v>438</v>
      </c>
      <c r="D114" s="11" t="s">
        <v>401</v>
      </c>
      <c r="E114" s="9" t="s">
        <v>50</v>
      </c>
      <c r="F114" s="21">
        <v>573.6</v>
      </c>
      <c r="G114" s="208">
        <f>G100</f>
        <v>13.62</v>
      </c>
      <c r="H114" s="208">
        <f>ROUND(((G114*$K$12)),2)</f>
        <v>17.2</v>
      </c>
      <c r="I114" s="208">
        <f t="shared" si="13"/>
        <v>9865.92</v>
      </c>
      <c r="J114" s="328">
        <f>I114/$I$154</f>
        <v>7.3109950364936543E-3</v>
      </c>
      <c r="K114" s="267"/>
    </row>
    <row r="115" spans="1:11" x14ac:dyDescent="0.2">
      <c r="A115" s="416" t="s">
        <v>134</v>
      </c>
      <c r="B115" s="416"/>
      <c r="C115" s="416"/>
      <c r="D115" s="416"/>
      <c r="E115" s="416"/>
      <c r="F115" s="416"/>
      <c r="G115" s="416"/>
      <c r="H115" s="329"/>
      <c r="I115" s="330">
        <f>ROUND(SUM(I106:I114),2)</f>
        <v>157972.12</v>
      </c>
      <c r="J115" s="334">
        <f>I115/$I$154</f>
        <v>0.1170629181287077</v>
      </c>
      <c r="K115" s="267">
        <f>ROUND(1.2627*I115,2)</f>
        <v>199471.4</v>
      </c>
    </row>
    <row r="116" spans="1:11" x14ac:dyDescent="0.2">
      <c r="A116" s="344" t="s">
        <v>135</v>
      </c>
      <c r="B116" s="327"/>
      <c r="C116" s="327"/>
      <c r="D116" s="415" t="s">
        <v>136</v>
      </c>
      <c r="E116" s="415"/>
      <c r="F116" s="415"/>
      <c r="G116" s="415"/>
      <c r="H116" s="415"/>
      <c r="I116" s="415"/>
      <c r="J116" s="415"/>
      <c r="K116" s="267">
        <f>ROUND(1.2627*I116,2)</f>
        <v>0</v>
      </c>
    </row>
    <row r="117" spans="1:11" x14ac:dyDescent="0.2">
      <c r="A117" s="53" t="s">
        <v>137</v>
      </c>
      <c r="B117" s="338"/>
      <c r="C117" s="338"/>
      <c r="D117" s="417" t="s">
        <v>124</v>
      </c>
      <c r="E117" s="417"/>
      <c r="F117" s="417"/>
      <c r="G117" s="417"/>
      <c r="H117" s="417"/>
      <c r="I117" s="417"/>
      <c r="J117" s="417"/>
      <c r="K117" s="267"/>
    </row>
    <row r="118" spans="1:11" x14ac:dyDescent="0.2">
      <c r="A118" s="346">
        <v>41640</v>
      </c>
      <c r="B118" s="33">
        <v>93358</v>
      </c>
      <c r="C118" s="33" t="s">
        <v>438</v>
      </c>
      <c r="D118" s="11" t="s">
        <v>125</v>
      </c>
      <c r="E118" s="9" t="s">
        <v>20</v>
      </c>
      <c r="F118" s="21">
        <v>197.4</v>
      </c>
      <c r="G118" s="208">
        <f>G106</f>
        <v>78.87</v>
      </c>
      <c r="H118" s="208">
        <f t="shared" ref="H118:H126" si="14">ROUND(((G118*$K$12)),2)</f>
        <v>99.59</v>
      </c>
      <c r="I118" s="208">
        <f t="shared" ref="I118:I130" si="15">ROUND(F118*H118,2)</f>
        <v>19659.07</v>
      </c>
      <c r="J118" s="328">
        <f t="shared" ref="J118:J126" si="16">I118/$I$154</f>
        <v>1.4568064933841071E-2</v>
      </c>
      <c r="K118" s="267"/>
    </row>
    <row r="119" spans="1:11" ht="25.5" x14ac:dyDescent="0.2">
      <c r="A119" s="346">
        <v>41641</v>
      </c>
      <c r="B119" s="9">
        <v>4721</v>
      </c>
      <c r="C119" s="33" t="s">
        <v>438</v>
      </c>
      <c r="D119" s="11" t="s">
        <v>139</v>
      </c>
      <c r="E119" s="9" t="s">
        <v>20</v>
      </c>
      <c r="F119" s="21">
        <v>70.2</v>
      </c>
      <c r="G119" s="208">
        <v>213.87</v>
      </c>
      <c r="H119" s="208">
        <f t="shared" si="14"/>
        <v>270.05</v>
      </c>
      <c r="I119" s="208">
        <f t="shared" si="15"/>
        <v>18957.509999999998</v>
      </c>
      <c r="J119" s="328">
        <f t="shared" si="16"/>
        <v>1.4048184205251897E-2</v>
      </c>
      <c r="K119" s="267"/>
    </row>
    <row r="120" spans="1:11" ht="63.75" x14ac:dyDescent="0.2">
      <c r="A120" s="346">
        <v>41642</v>
      </c>
      <c r="B120" s="347">
        <f>B107</f>
        <v>103331</v>
      </c>
      <c r="C120" s="33" t="s">
        <v>438</v>
      </c>
      <c r="D120" s="11" t="s">
        <v>202</v>
      </c>
      <c r="E120" s="9" t="s">
        <v>15</v>
      </c>
      <c r="F120" s="21">
        <v>526.20000000000005</v>
      </c>
      <c r="G120" s="208">
        <f>G107</f>
        <v>82.48</v>
      </c>
      <c r="H120" s="208">
        <f t="shared" si="14"/>
        <v>104.15</v>
      </c>
      <c r="I120" s="208">
        <f t="shared" si="15"/>
        <v>54803.73</v>
      </c>
      <c r="J120" s="328">
        <f t="shared" si="16"/>
        <v>4.0611498776732265E-2</v>
      </c>
      <c r="K120" s="267"/>
    </row>
    <row r="121" spans="1:11" ht="38.25" x14ac:dyDescent="0.2">
      <c r="A121" s="346">
        <v>41643</v>
      </c>
      <c r="B121" s="33">
        <v>87878</v>
      </c>
      <c r="C121" s="33" t="s">
        <v>438</v>
      </c>
      <c r="D121" s="11" t="s">
        <v>201</v>
      </c>
      <c r="E121" s="9" t="s">
        <v>15</v>
      </c>
      <c r="F121" s="21">
        <v>456</v>
      </c>
      <c r="G121" s="208">
        <f>G108</f>
        <v>5.0999999999999996</v>
      </c>
      <c r="H121" s="208">
        <f t="shared" si="14"/>
        <v>6.44</v>
      </c>
      <c r="I121" s="208">
        <f t="shared" si="15"/>
        <v>2936.64</v>
      </c>
      <c r="J121" s="328">
        <f t="shared" si="16"/>
        <v>2.1761539181311749E-3</v>
      </c>
      <c r="K121" s="267"/>
    </row>
    <row r="122" spans="1:11" ht="63.75" x14ac:dyDescent="0.2">
      <c r="A122" s="346">
        <v>41644</v>
      </c>
      <c r="B122" s="33">
        <v>87530</v>
      </c>
      <c r="C122" s="33" t="s">
        <v>438</v>
      </c>
      <c r="D122" s="11" t="s">
        <v>203</v>
      </c>
      <c r="E122" s="9" t="s">
        <v>15</v>
      </c>
      <c r="F122" s="21">
        <v>456</v>
      </c>
      <c r="G122" s="208">
        <f>G109</f>
        <v>43.75</v>
      </c>
      <c r="H122" s="208">
        <f t="shared" si="14"/>
        <v>55.24</v>
      </c>
      <c r="I122" s="208">
        <f t="shared" si="15"/>
        <v>25189.439999999999</v>
      </c>
      <c r="J122" s="328">
        <f t="shared" si="16"/>
        <v>1.8666264353659333E-2</v>
      </c>
      <c r="K122" s="267"/>
    </row>
    <row r="123" spans="1:11" ht="38.25" x14ac:dyDescent="0.2">
      <c r="A123" s="346">
        <v>41645</v>
      </c>
      <c r="B123" s="33">
        <f>B114</f>
        <v>92769</v>
      </c>
      <c r="C123" s="33" t="s">
        <v>438</v>
      </c>
      <c r="D123" s="11" t="s">
        <v>401</v>
      </c>
      <c r="E123" s="9" t="s">
        <v>50</v>
      </c>
      <c r="F123" s="21">
        <v>573.6</v>
      </c>
      <c r="G123" s="208">
        <f>G114</f>
        <v>13.62</v>
      </c>
      <c r="H123" s="208">
        <f t="shared" si="14"/>
        <v>17.2</v>
      </c>
      <c r="I123" s="208">
        <f t="shared" si="15"/>
        <v>9865.92</v>
      </c>
      <c r="J123" s="328">
        <f t="shared" si="16"/>
        <v>7.3109950364936543E-3</v>
      </c>
      <c r="K123" s="267"/>
    </row>
    <row r="124" spans="1:11" ht="25.5" x14ac:dyDescent="0.2">
      <c r="A124" s="346">
        <v>41646</v>
      </c>
      <c r="B124" s="33">
        <v>92271</v>
      </c>
      <c r="C124" s="33" t="s">
        <v>438</v>
      </c>
      <c r="D124" s="11" t="s">
        <v>381</v>
      </c>
      <c r="E124" s="9" t="s">
        <v>15</v>
      </c>
      <c r="F124" s="21">
        <v>120.6</v>
      </c>
      <c r="G124" s="208">
        <f>G112</f>
        <v>95.86</v>
      </c>
      <c r="H124" s="208">
        <f t="shared" si="14"/>
        <v>121.04</v>
      </c>
      <c r="I124" s="208">
        <f t="shared" si="15"/>
        <v>14597.42</v>
      </c>
      <c r="J124" s="328">
        <f t="shared" si="16"/>
        <v>1.0817203582191341E-2</v>
      </c>
      <c r="K124" s="267"/>
    </row>
    <row r="125" spans="1:11" ht="38.25" x14ac:dyDescent="0.2">
      <c r="A125" s="346">
        <v>41647</v>
      </c>
      <c r="B125" s="33">
        <v>94975</v>
      </c>
      <c r="C125" s="33" t="s">
        <v>438</v>
      </c>
      <c r="D125" s="11" t="s">
        <v>392</v>
      </c>
      <c r="E125" s="9" t="s">
        <v>20</v>
      </c>
      <c r="F125" s="21">
        <v>5.4</v>
      </c>
      <c r="G125" s="208">
        <f>G113</f>
        <v>645.48</v>
      </c>
      <c r="H125" s="208">
        <f t="shared" si="14"/>
        <v>815.05</v>
      </c>
      <c r="I125" s="208">
        <f t="shared" si="15"/>
        <v>4401.2700000000004</v>
      </c>
      <c r="J125" s="328">
        <f t="shared" si="16"/>
        <v>3.2614964569212426E-3</v>
      </c>
      <c r="K125" s="267"/>
    </row>
    <row r="126" spans="1:11" ht="38.25" x14ac:dyDescent="0.2">
      <c r="A126" s="346">
        <v>41648</v>
      </c>
      <c r="B126" s="33">
        <v>94974</v>
      </c>
      <c r="C126" s="33" t="s">
        <v>438</v>
      </c>
      <c r="D126" s="11" t="s">
        <v>394</v>
      </c>
      <c r="E126" s="9" t="s">
        <v>20</v>
      </c>
      <c r="F126" s="21">
        <v>6.6</v>
      </c>
      <c r="G126" s="208">
        <f>G110</f>
        <v>587.76</v>
      </c>
      <c r="H126" s="208">
        <f t="shared" si="14"/>
        <v>742.16</v>
      </c>
      <c r="I126" s="208">
        <f t="shared" si="15"/>
        <v>4898.26</v>
      </c>
      <c r="J126" s="328">
        <f t="shared" si="16"/>
        <v>3.6297835931626658E-3</v>
      </c>
      <c r="K126" s="267"/>
    </row>
    <row r="127" spans="1:11" x14ac:dyDescent="0.2">
      <c r="A127" s="53" t="s">
        <v>140</v>
      </c>
      <c r="B127" s="338"/>
      <c r="C127" s="33"/>
      <c r="D127" s="417" t="s">
        <v>127</v>
      </c>
      <c r="E127" s="417"/>
      <c r="F127" s="417"/>
      <c r="G127" s="417"/>
      <c r="H127" s="417"/>
      <c r="I127" s="417"/>
      <c r="J127" s="417"/>
      <c r="K127" s="267"/>
    </row>
    <row r="128" spans="1:11" ht="38.25" x14ac:dyDescent="0.2">
      <c r="A128" s="346">
        <v>41671</v>
      </c>
      <c r="B128" s="33">
        <f>B114</f>
        <v>92769</v>
      </c>
      <c r="C128" s="33" t="s">
        <v>438</v>
      </c>
      <c r="D128" s="11" t="s">
        <v>401</v>
      </c>
      <c r="E128" s="9" t="s">
        <v>50</v>
      </c>
      <c r="F128" s="21">
        <v>573.6</v>
      </c>
      <c r="G128" s="208">
        <f>G114</f>
        <v>13.62</v>
      </c>
      <c r="H128" s="208">
        <f>ROUND(((G128*$K$12)),2)</f>
        <v>17.2</v>
      </c>
      <c r="I128" s="208">
        <f t="shared" si="15"/>
        <v>9865.92</v>
      </c>
      <c r="J128" s="328">
        <f>I128/$I$154</f>
        <v>7.3109950364936543E-3</v>
      </c>
      <c r="K128" s="267"/>
    </row>
    <row r="129" spans="1:11" ht="25.5" x14ac:dyDescent="0.2">
      <c r="A129" s="346">
        <v>41672</v>
      </c>
      <c r="B129" s="33">
        <v>94975</v>
      </c>
      <c r="C129" s="33" t="s">
        <v>438</v>
      </c>
      <c r="D129" s="11" t="s">
        <v>395</v>
      </c>
      <c r="E129" s="9" t="s">
        <v>20</v>
      </c>
      <c r="F129" s="21">
        <v>5.4</v>
      </c>
      <c r="G129" s="208">
        <f>G125</f>
        <v>645.48</v>
      </c>
      <c r="H129" s="208">
        <f>ROUND(((G129*$K$12)),2)</f>
        <v>815.05</v>
      </c>
      <c r="I129" s="208">
        <f t="shared" si="15"/>
        <v>4401.2700000000004</v>
      </c>
      <c r="J129" s="328">
        <f>I129/$I$154</f>
        <v>3.2614964569212426E-3</v>
      </c>
      <c r="K129" s="267"/>
    </row>
    <row r="130" spans="1:11" ht="25.5" x14ac:dyDescent="0.2">
      <c r="A130" s="346">
        <v>41673</v>
      </c>
      <c r="B130" s="33">
        <v>92271</v>
      </c>
      <c r="C130" s="33" t="s">
        <v>438</v>
      </c>
      <c r="D130" s="11" t="s">
        <v>381</v>
      </c>
      <c r="E130" s="9" t="s">
        <v>15</v>
      </c>
      <c r="F130" s="21">
        <v>120.6</v>
      </c>
      <c r="G130" s="208">
        <f>G124</f>
        <v>95.86</v>
      </c>
      <c r="H130" s="208">
        <f>ROUND(((G130*$K$12)),2)</f>
        <v>121.04</v>
      </c>
      <c r="I130" s="208">
        <f t="shared" si="15"/>
        <v>14597.42</v>
      </c>
      <c r="J130" s="328">
        <f>I130/$I$154</f>
        <v>1.0817203582191341E-2</v>
      </c>
      <c r="K130" s="267"/>
    </row>
    <row r="131" spans="1:11" x14ac:dyDescent="0.2">
      <c r="A131" s="416" t="s">
        <v>141</v>
      </c>
      <c r="B131" s="416"/>
      <c r="C131" s="416"/>
      <c r="D131" s="416"/>
      <c r="E131" s="416"/>
      <c r="F131" s="416"/>
      <c r="G131" s="416"/>
      <c r="H131" s="329"/>
      <c r="I131" s="330">
        <f>ROUND(SUM(I118:I130),2)</f>
        <v>184173.87</v>
      </c>
      <c r="J131" s="334">
        <f>I131/$I$154</f>
        <v>0.13647933993199088</v>
      </c>
      <c r="K131" s="267">
        <f>ROUND(1.2627*I131,2)</f>
        <v>232556.35</v>
      </c>
    </row>
    <row r="132" spans="1:11" x14ac:dyDescent="0.2">
      <c r="A132" s="344" t="s">
        <v>142</v>
      </c>
      <c r="B132" s="327"/>
      <c r="C132" s="327"/>
      <c r="D132" s="415" t="s">
        <v>143</v>
      </c>
      <c r="E132" s="415"/>
      <c r="F132" s="415"/>
      <c r="G132" s="415"/>
      <c r="H132" s="415"/>
      <c r="I132" s="415"/>
      <c r="J132" s="415"/>
      <c r="K132" s="267">
        <f>ROUND(1.2627*I132,2)</f>
        <v>0</v>
      </c>
    </row>
    <row r="133" spans="1:11" x14ac:dyDescent="0.2">
      <c r="A133" s="53" t="s">
        <v>144</v>
      </c>
      <c r="B133" s="338"/>
      <c r="C133" s="338"/>
      <c r="D133" s="417" t="s">
        <v>124</v>
      </c>
      <c r="E133" s="417"/>
      <c r="F133" s="417"/>
      <c r="G133" s="417"/>
      <c r="H133" s="417"/>
      <c r="I133" s="417"/>
      <c r="J133" s="417"/>
      <c r="K133" s="267"/>
    </row>
    <row r="134" spans="1:11" ht="15" customHeight="1" x14ac:dyDescent="0.2">
      <c r="A134" s="346">
        <v>42005</v>
      </c>
      <c r="B134" s="33">
        <v>93358</v>
      </c>
      <c r="C134" s="33" t="s">
        <v>438</v>
      </c>
      <c r="D134" s="11" t="s">
        <v>125</v>
      </c>
      <c r="E134" s="9" t="s">
        <v>20</v>
      </c>
      <c r="F134" s="21">
        <v>252</v>
      </c>
      <c r="G134" s="208">
        <f>G118</f>
        <v>78.87</v>
      </c>
      <c r="H134" s="208">
        <f>ROUND(((G134*$K$12)),2)</f>
        <v>99.59</v>
      </c>
      <c r="I134" s="208">
        <f t="shared" ref="I134:I140" si="17">ROUND(F134*H134,2)</f>
        <v>25096.68</v>
      </c>
      <c r="J134" s="328">
        <f>I134/$I$154</f>
        <v>1.8597525918765768E-2</v>
      </c>
      <c r="K134" s="267"/>
    </row>
    <row r="135" spans="1:11" ht="25.5" x14ac:dyDescent="0.2">
      <c r="A135" s="346">
        <v>42006</v>
      </c>
      <c r="B135" s="9">
        <v>4721</v>
      </c>
      <c r="C135" s="33" t="s">
        <v>438</v>
      </c>
      <c r="D135" s="11" t="s">
        <v>139</v>
      </c>
      <c r="E135" s="9" t="s">
        <v>20</v>
      </c>
      <c r="F135" s="21">
        <v>52.8</v>
      </c>
      <c r="G135" s="208">
        <f>G119</f>
        <v>213.87</v>
      </c>
      <c r="H135" s="208">
        <f>ROUND(((G135*$K$12)),2)</f>
        <v>270.05</v>
      </c>
      <c r="I135" s="208">
        <f t="shared" si="17"/>
        <v>14258.64</v>
      </c>
      <c r="J135" s="328">
        <f>I135/$I$154</f>
        <v>1.0566155641556984E-2</v>
      </c>
      <c r="K135" s="267"/>
    </row>
    <row r="136" spans="1:11" ht="63.75" x14ac:dyDescent="0.2">
      <c r="A136" s="346">
        <v>42007</v>
      </c>
      <c r="B136" s="33">
        <f>B120</f>
        <v>103331</v>
      </c>
      <c r="C136" s="33" t="s">
        <v>438</v>
      </c>
      <c r="D136" s="11" t="s">
        <v>172</v>
      </c>
      <c r="E136" s="9" t="s">
        <v>15</v>
      </c>
      <c r="F136" s="21">
        <v>592.79999999999995</v>
      </c>
      <c r="G136" s="208">
        <f>G120</f>
        <v>82.48</v>
      </c>
      <c r="H136" s="208">
        <f>ROUND(((G136*$K$12)),2)</f>
        <v>104.15</v>
      </c>
      <c r="I136" s="208">
        <f t="shared" si="17"/>
        <v>61740.12</v>
      </c>
      <c r="J136" s="328">
        <f>I136/$I$154</f>
        <v>4.5751608656113427E-2</v>
      </c>
      <c r="K136" s="267"/>
    </row>
    <row r="137" spans="1:11" x14ac:dyDescent="0.2">
      <c r="A137" s="53" t="s">
        <v>145</v>
      </c>
      <c r="B137" s="338"/>
      <c r="C137" s="33"/>
      <c r="D137" s="417" t="s">
        <v>127</v>
      </c>
      <c r="E137" s="417"/>
      <c r="F137" s="417"/>
      <c r="G137" s="417"/>
      <c r="H137" s="417"/>
      <c r="I137" s="417"/>
      <c r="J137" s="417"/>
      <c r="K137" s="267">
        <f>ROUND(1.2627*I137,2)</f>
        <v>0</v>
      </c>
    </row>
    <row r="138" spans="1:11" ht="36.75" customHeight="1" x14ac:dyDescent="0.2">
      <c r="A138" s="346">
        <v>42036</v>
      </c>
      <c r="B138" s="33">
        <f>B128</f>
        <v>92769</v>
      </c>
      <c r="C138" s="33" t="s">
        <v>438</v>
      </c>
      <c r="D138" s="11" t="s">
        <v>401</v>
      </c>
      <c r="E138" s="9" t="s">
        <v>50</v>
      </c>
      <c r="F138" s="21">
        <v>573.6</v>
      </c>
      <c r="G138" s="208">
        <f>G128</f>
        <v>13.62</v>
      </c>
      <c r="H138" s="208">
        <f>ROUND(((G138*$K$12)),2)</f>
        <v>17.2</v>
      </c>
      <c r="I138" s="208">
        <f t="shared" si="17"/>
        <v>9865.92</v>
      </c>
      <c r="J138" s="348">
        <f>I138/$I$154</f>
        <v>7.3109950364936543E-3</v>
      </c>
      <c r="K138" s="267"/>
    </row>
    <row r="139" spans="1:11" ht="25.5" x14ac:dyDescent="0.2">
      <c r="A139" s="346">
        <v>42037</v>
      </c>
      <c r="B139" s="33">
        <v>94975</v>
      </c>
      <c r="C139" s="33" t="s">
        <v>438</v>
      </c>
      <c r="D139" s="11" t="s">
        <v>395</v>
      </c>
      <c r="E139" s="9" t="s">
        <v>20</v>
      </c>
      <c r="F139" s="21">
        <v>6.6</v>
      </c>
      <c r="G139" s="208">
        <f>G129</f>
        <v>645.48</v>
      </c>
      <c r="H139" s="208">
        <f>ROUND(((G139*$K$12)),2)</f>
        <v>815.05</v>
      </c>
      <c r="I139" s="208">
        <f t="shared" si="17"/>
        <v>5379.33</v>
      </c>
      <c r="J139" s="348">
        <f>I139/$I$154</f>
        <v>3.9862734473481848E-3</v>
      </c>
      <c r="K139" s="267"/>
    </row>
    <row r="140" spans="1:11" ht="25.5" x14ac:dyDescent="0.2">
      <c r="A140" s="346">
        <v>42038</v>
      </c>
      <c r="B140" s="33">
        <v>92271</v>
      </c>
      <c r="C140" s="33" t="s">
        <v>438</v>
      </c>
      <c r="D140" s="11" t="s">
        <v>381</v>
      </c>
      <c r="E140" s="9" t="s">
        <v>15</v>
      </c>
      <c r="F140" s="21">
        <v>152.4</v>
      </c>
      <c r="G140" s="208">
        <f>G130</f>
        <v>95.86</v>
      </c>
      <c r="H140" s="208">
        <f>ROUND(((G140*$K$12)),2)</f>
        <v>121.04</v>
      </c>
      <c r="I140" s="208">
        <f t="shared" si="17"/>
        <v>18446.5</v>
      </c>
      <c r="J140" s="348">
        <f>I140/$I$154</f>
        <v>1.3669507754034109E-2</v>
      </c>
      <c r="K140" s="267"/>
    </row>
    <row r="141" spans="1:11" x14ac:dyDescent="0.2">
      <c r="A141" s="416" t="s">
        <v>146</v>
      </c>
      <c r="B141" s="416"/>
      <c r="C141" s="416"/>
      <c r="D141" s="416"/>
      <c r="E141" s="416"/>
      <c r="F141" s="416"/>
      <c r="G141" s="416"/>
      <c r="H141" s="329"/>
      <c r="I141" s="330">
        <f>ROUND(SUM(I134:I140),2)</f>
        <v>134787.19</v>
      </c>
      <c r="J141" s="334">
        <f>I141/$I$154</f>
        <v>9.9882066454312121E-2</v>
      </c>
      <c r="K141" s="267">
        <f>ROUND(1.2627*I141,2)</f>
        <v>170195.78</v>
      </c>
    </row>
    <row r="142" spans="1:11" x14ac:dyDescent="0.2">
      <c r="A142" s="344" t="s">
        <v>147</v>
      </c>
      <c r="B142" s="327"/>
      <c r="C142" s="327"/>
      <c r="D142" s="415" t="s">
        <v>148</v>
      </c>
      <c r="E142" s="415"/>
      <c r="F142" s="415"/>
      <c r="G142" s="415"/>
      <c r="H142" s="415"/>
      <c r="I142" s="415"/>
      <c r="J142" s="415"/>
      <c r="K142" s="267">
        <f>ROUND(1.2627*I142,2)</f>
        <v>0</v>
      </c>
    </row>
    <row r="143" spans="1:11" ht="38.25" x14ac:dyDescent="0.2">
      <c r="A143" s="9" t="s">
        <v>149</v>
      </c>
      <c r="B143" s="33">
        <v>92029</v>
      </c>
      <c r="C143" s="33" t="s">
        <v>438</v>
      </c>
      <c r="D143" s="11" t="s">
        <v>396</v>
      </c>
      <c r="E143" s="9" t="s">
        <v>151</v>
      </c>
      <c r="F143" s="21">
        <v>60</v>
      </c>
      <c r="G143" s="208">
        <v>52.75</v>
      </c>
      <c r="H143" s="208">
        <f>ROUND(((G143*$K$12)),2)</f>
        <v>66.61</v>
      </c>
      <c r="I143" s="208">
        <f>ROUND(F143*H143,2)</f>
        <v>3996.6</v>
      </c>
      <c r="J143" s="328">
        <f>I143/$I$154</f>
        <v>2.9616217000391788E-3</v>
      </c>
      <c r="K143" s="267"/>
    </row>
    <row r="144" spans="1:11" ht="25.5" x14ac:dyDescent="0.2">
      <c r="A144" s="9" t="s">
        <v>152</v>
      </c>
      <c r="B144" s="8">
        <v>103782</v>
      </c>
      <c r="C144" s="33" t="s">
        <v>438</v>
      </c>
      <c r="D144" s="11" t="s">
        <v>378</v>
      </c>
      <c r="E144" s="9" t="s">
        <v>7</v>
      </c>
      <c r="F144" s="21">
        <v>60</v>
      </c>
      <c r="G144" s="208">
        <v>32.19</v>
      </c>
      <c r="H144" s="208">
        <f>ROUND(((G144*$K$12)),2)</f>
        <v>40.65</v>
      </c>
      <c r="I144" s="208">
        <f>ROUND(F144*H144,2)</f>
        <v>2439</v>
      </c>
      <c r="J144" s="328">
        <f>I144/$I$154</f>
        <v>1.8073851089414896E-3</v>
      </c>
      <c r="K144" s="267"/>
    </row>
    <row r="145" spans="1:12" ht="38.25" x14ac:dyDescent="0.2">
      <c r="A145" s="9" t="s">
        <v>153</v>
      </c>
      <c r="B145" s="33">
        <v>91931</v>
      </c>
      <c r="C145" s="33" t="s">
        <v>438</v>
      </c>
      <c r="D145" s="11" t="s">
        <v>397</v>
      </c>
      <c r="E145" s="9" t="s">
        <v>69</v>
      </c>
      <c r="F145" s="21">
        <v>360</v>
      </c>
      <c r="G145" s="208">
        <v>10.83</v>
      </c>
      <c r="H145" s="208">
        <f>ROUND(((G145*$K$12)),2)</f>
        <v>13.68</v>
      </c>
      <c r="I145" s="208">
        <f>ROUND(F145*H145,2)</f>
        <v>4924.8</v>
      </c>
      <c r="J145" s="328">
        <f>I145/$I$154</f>
        <v>3.6494506701578717E-3</v>
      </c>
      <c r="K145" s="267"/>
    </row>
    <row r="146" spans="1:12" ht="38.25" x14ac:dyDescent="0.2">
      <c r="A146" s="9" t="s">
        <v>155</v>
      </c>
      <c r="B146" s="33">
        <v>91873</v>
      </c>
      <c r="C146" s="33" t="s">
        <v>438</v>
      </c>
      <c r="D146" s="11" t="s">
        <v>398</v>
      </c>
      <c r="E146" s="9" t="s">
        <v>69</v>
      </c>
      <c r="F146" s="21">
        <v>72</v>
      </c>
      <c r="G146" s="208">
        <v>22.01</v>
      </c>
      <c r="H146" s="208">
        <f>ROUND(((G146*$K$12)),2)</f>
        <v>27.79</v>
      </c>
      <c r="I146" s="208">
        <f>ROUND(F146*H146,2)</f>
        <v>2000.88</v>
      </c>
      <c r="J146" s="328">
        <f>I146/$I$154</f>
        <v>1.4827227211065388E-3</v>
      </c>
      <c r="K146" s="267"/>
    </row>
    <row r="147" spans="1:12" x14ac:dyDescent="0.2">
      <c r="A147" s="416" t="s">
        <v>157</v>
      </c>
      <c r="B147" s="416"/>
      <c r="C147" s="416"/>
      <c r="D147" s="416"/>
      <c r="E147" s="416"/>
      <c r="F147" s="416"/>
      <c r="G147" s="416"/>
      <c r="H147" s="329"/>
      <c r="I147" s="330">
        <f>ROUND(SUM(I143:I146),2)</f>
        <v>13361.28</v>
      </c>
      <c r="J147" s="334">
        <f>I147/$I$154</f>
        <v>9.9011802002450799E-3</v>
      </c>
      <c r="K147" s="267">
        <f>ROUND(1.2627*I147,2)</f>
        <v>16871.29</v>
      </c>
    </row>
    <row r="148" spans="1:12" x14ac:dyDescent="0.2">
      <c r="A148" s="344" t="s">
        <v>158</v>
      </c>
      <c r="B148" s="327"/>
      <c r="C148" s="327"/>
      <c r="D148" s="415" t="s">
        <v>159</v>
      </c>
      <c r="E148" s="415"/>
      <c r="F148" s="415"/>
      <c r="G148" s="415"/>
      <c r="H148" s="415"/>
      <c r="I148" s="415"/>
      <c r="J148" s="415"/>
      <c r="K148" s="267">
        <f>ROUND(1.2627*I148,2)</f>
        <v>0</v>
      </c>
    </row>
    <row r="149" spans="1:12" x14ac:dyDescent="0.2">
      <c r="A149" s="9" t="s">
        <v>160</v>
      </c>
      <c r="B149" s="9">
        <v>98519</v>
      </c>
      <c r="C149" s="33" t="s">
        <v>438</v>
      </c>
      <c r="D149" s="11" t="s">
        <v>161</v>
      </c>
      <c r="E149" s="9" t="s">
        <v>15</v>
      </c>
      <c r="F149" s="34">
        <v>532.79999999999995</v>
      </c>
      <c r="G149" s="208">
        <v>3.37</v>
      </c>
      <c r="H149" s="208">
        <f>ROUND(((G149*$K$12)),2)</f>
        <v>4.26</v>
      </c>
      <c r="I149" s="208">
        <f>ROUND(F149*H149,2)</f>
        <v>2269.73</v>
      </c>
      <c r="J149" s="349">
        <f>I149/$I$154</f>
        <v>1.6819500628609133E-3</v>
      </c>
      <c r="K149" s="267"/>
    </row>
    <row r="150" spans="1:12" x14ac:dyDescent="0.2">
      <c r="A150" s="416" t="s">
        <v>162</v>
      </c>
      <c r="B150" s="416"/>
      <c r="C150" s="416"/>
      <c r="D150" s="416"/>
      <c r="E150" s="416"/>
      <c r="F150" s="416"/>
      <c r="G150" s="416"/>
      <c r="H150" s="329"/>
      <c r="I150" s="330">
        <f>SUM(I149:I149)</f>
        <v>2269.73</v>
      </c>
      <c r="J150" s="334">
        <f>I150/$I$154</f>
        <v>1.6819500628609133E-3</v>
      </c>
      <c r="K150" s="267">
        <f>ROUND(1.2627*I150,2)</f>
        <v>2865.99</v>
      </c>
    </row>
    <row r="151" spans="1:12" x14ac:dyDescent="0.2">
      <c r="A151" s="344" t="s">
        <v>163</v>
      </c>
      <c r="B151" s="327"/>
      <c r="C151" s="327"/>
      <c r="D151" s="415" t="s">
        <v>164</v>
      </c>
      <c r="E151" s="415"/>
      <c r="F151" s="415"/>
      <c r="G151" s="415"/>
      <c r="H151" s="415"/>
      <c r="I151" s="415"/>
      <c r="J151" s="415"/>
      <c r="L151" s="273"/>
    </row>
    <row r="152" spans="1:12" ht="25.5" x14ac:dyDescent="0.2">
      <c r="A152" s="9" t="s">
        <v>165</v>
      </c>
      <c r="B152" s="9" t="s">
        <v>350</v>
      </c>
      <c r="C152" s="33" t="s">
        <v>438</v>
      </c>
      <c r="D152" s="11" t="s">
        <v>399</v>
      </c>
      <c r="E152" s="9" t="s">
        <v>15</v>
      </c>
      <c r="F152" s="61">
        <v>24</v>
      </c>
      <c r="G152" s="208">
        <f>ROUND('CPU-PRÓPRIA'!H25,2)</f>
        <v>515.6</v>
      </c>
      <c r="H152" s="208">
        <f>ROUND(((G152*$K$12)),2)</f>
        <v>651.04999999999995</v>
      </c>
      <c r="I152" s="208">
        <f>ROUND(F152*H152,2)</f>
        <v>15625.2</v>
      </c>
      <c r="J152" s="328"/>
      <c r="L152" s="267"/>
    </row>
    <row r="153" spans="1:12" x14ac:dyDescent="0.2">
      <c r="A153" s="416" t="s">
        <v>435</v>
      </c>
      <c r="B153" s="416"/>
      <c r="C153" s="416"/>
      <c r="D153" s="416"/>
      <c r="E153" s="416"/>
      <c r="F153" s="416"/>
      <c r="G153" s="416"/>
      <c r="H153" s="350"/>
      <c r="I153" s="330">
        <f>I152</f>
        <v>15625.2</v>
      </c>
      <c r="J153" s="334">
        <f>I153/$I$154</f>
        <v>1.1578824847983832E-2</v>
      </c>
    </row>
    <row r="154" spans="1:12" x14ac:dyDescent="0.2">
      <c r="A154" s="420" t="s">
        <v>167</v>
      </c>
      <c r="B154" s="420"/>
      <c r="C154" s="420"/>
      <c r="D154" s="420"/>
      <c r="E154" s="420"/>
      <c r="F154" s="420"/>
      <c r="G154" s="420"/>
      <c r="H154" s="344"/>
      <c r="I154" s="351">
        <f>I17+I21+I25+I31+I36+I47+I50+I53+I58+I69+I80+I103+I115+I131+I141+I147+I150+I153</f>
        <v>1349463.37</v>
      </c>
      <c r="J154" s="352">
        <f>J153+J150+J147+J141+J131+J115+J103+J80+J69+J58+J53+J50+J47+J36+J25+J21+J17+J31</f>
        <v>0.99999999999999989</v>
      </c>
    </row>
    <row r="156" spans="1:12" x14ac:dyDescent="0.2">
      <c r="B156" t="s">
        <v>920</v>
      </c>
    </row>
    <row r="157" spans="1:12" x14ac:dyDescent="0.2">
      <c r="I157" s="396"/>
    </row>
    <row r="159" spans="1:12" x14ac:dyDescent="0.2">
      <c r="A159" s="353"/>
      <c r="B159" s="354"/>
      <c r="C159" s="353"/>
      <c r="D159" s="353"/>
      <c r="E159" s="353"/>
      <c r="F159" s="353"/>
      <c r="I159" s="267"/>
    </row>
    <row r="160" spans="1:12" x14ac:dyDescent="0.2">
      <c r="A160" s="353"/>
      <c r="B160" s="354"/>
      <c r="C160" s="353"/>
      <c r="D160" s="353"/>
      <c r="E160" s="353"/>
      <c r="F160" s="353"/>
    </row>
    <row r="161" spans="1:6" x14ac:dyDescent="0.2">
      <c r="A161" s="353"/>
      <c r="B161" s="354"/>
      <c r="C161" s="353"/>
      <c r="D161" s="353"/>
      <c r="E161" s="353"/>
      <c r="F161" s="353"/>
    </row>
    <row r="162" spans="1:6" x14ac:dyDescent="0.2">
      <c r="A162" s="353"/>
      <c r="B162" s="354"/>
      <c r="C162" s="353"/>
      <c r="D162" s="353"/>
      <c r="E162" s="353"/>
      <c r="F162" s="353"/>
    </row>
    <row r="163" spans="1:6" x14ac:dyDescent="0.2">
      <c r="A163" s="353"/>
      <c r="B163" s="354"/>
      <c r="C163" s="353"/>
      <c r="D163" s="353"/>
      <c r="E163" s="353"/>
      <c r="F163" s="353"/>
    </row>
    <row r="164" spans="1:6" x14ac:dyDescent="0.2">
      <c r="A164" s="353"/>
      <c r="B164" s="354"/>
      <c r="C164" s="353"/>
      <c r="D164" s="353"/>
      <c r="E164" s="353"/>
      <c r="F164" s="353"/>
    </row>
    <row r="165" spans="1:6" x14ac:dyDescent="0.2">
      <c r="A165" s="353"/>
      <c r="B165" s="354"/>
      <c r="C165" s="353"/>
      <c r="D165" s="353"/>
      <c r="E165" s="353"/>
      <c r="F165" s="353"/>
    </row>
    <row r="166" spans="1:6" x14ac:dyDescent="0.2">
      <c r="A166" s="353"/>
      <c r="B166" s="354"/>
      <c r="C166" s="353"/>
      <c r="D166" s="353"/>
      <c r="E166" s="353"/>
      <c r="F166" s="353"/>
    </row>
    <row r="167" spans="1:6" x14ac:dyDescent="0.2">
      <c r="A167" s="353"/>
      <c r="B167" s="354"/>
      <c r="C167" s="353"/>
      <c r="D167" s="353"/>
      <c r="E167" s="353"/>
      <c r="F167" s="353"/>
    </row>
    <row r="168" spans="1:6" x14ac:dyDescent="0.2">
      <c r="A168" s="353"/>
      <c r="B168" s="354"/>
      <c r="C168" s="353"/>
      <c r="D168" s="353"/>
      <c r="E168" s="353"/>
      <c r="F168" s="353"/>
    </row>
  </sheetData>
  <mergeCells count="57">
    <mergeCell ref="A1:J6"/>
    <mergeCell ref="A154:G154"/>
    <mergeCell ref="D148:J148"/>
    <mergeCell ref="A150:G150"/>
    <mergeCell ref="D151:J151"/>
    <mergeCell ref="D127:J127"/>
    <mergeCell ref="A131:G131"/>
    <mergeCell ref="A153:G153"/>
    <mergeCell ref="D132:J132"/>
    <mergeCell ref="D133:J133"/>
    <mergeCell ref="D142:J142"/>
    <mergeCell ref="A147:G147"/>
    <mergeCell ref="D104:J104"/>
    <mergeCell ref="D105:J105"/>
    <mergeCell ref="D111:J111"/>
    <mergeCell ref="A115:G115"/>
    <mergeCell ref="D54:J54"/>
    <mergeCell ref="A58:G58"/>
    <mergeCell ref="D137:J137"/>
    <mergeCell ref="A141:G141"/>
    <mergeCell ref="D59:J59"/>
    <mergeCell ref="A69:G69"/>
    <mergeCell ref="D70:J70"/>
    <mergeCell ref="A80:G80"/>
    <mergeCell ref="D81:J81"/>
    <mergeCell ref="D116:J116"/>
    <mergeCell ref="D117:J117"/>
    <mergeCell ref="D92:J92"/>
    <mergeCell ref="D97:J97"/>
    <mergeCell ref="A103:G103"/>
    <mergeCell ref="A47:G47"/>
    <mergeCell ref="D48:J48"/>
    <mergeCell ref="A50:G50"/>
    <mergeCell ref="D51:J51"/>
    <mergeCell ref="A53:G53"/>
    <mergeCell ref="A36:G36"/>
    <mergeCell ref="D37:J37"/>
    <mergeCell ref="D38:J38"/>
    <mergeCell ref="D41:J41"/>
    <mergeCell ref="D45:J45"/>
    <mergeCell ref="D22:J22"/>
    <mergeCell ref="A25:G25"/>
    <mergeCell ref="D26:J26"/>
    <mergeCell ref="A31:G31"/>
    <mergeCell ref="D32:J32"/>
    <mergeCell ref="A13:J13"/>
    <mergeCell ref="D15:J15"/>
    <mergeCell ref="A17:G17"/>
    <mergeCell ref="D18:J18"/>
    <mergeCell ref="A21:G21"/>
    <mergeCell ref="A7:J7"/>
    <mergeCell ref="A8:J8"/>
    <mergeCell ref="A9:J9"/>
    <mergeCell ref="A10:J10"/>
    <mergeCell ref="A11:E12"/>
    <mergeCell ref="F11:G11"/>
    <mergeCell ref="I12:J12"/>
  </mergeCells>
  <pageMargins left="0.51181102362204722" right="0.51181102362204722" top="0.78740157480314965" bottom="0.78740157480314965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99"/>
  <sheetViews>
    <sheetView view="pageBreakPreview" zoomScaleNormal="96" zoomScaleSheetLayoutView="100" workbookViewId="0">
      <selection activeCell="I154" sqref="I154"/>
    </sheetView>
  </sheetViews>
  <sheetFormatPr defaultRowHeight="12.75" x14ac:dyDescent="0.2"/>
  <cols>
    <col min="1" max="1" width="10.83203125" customWidth="1"/>
    <col min="2" max="2" width="16.1640625" customWidth="1"/>
    <col min="3" max="3" width="65.6640625" customWidth="1"/>
    <col min="4" max="4" width="20.83203125" customWidth="1"/>
    <col min="5" max="5" width="12" customWidth="1"/>
    <col min="6" max="6" width="56.83203125" customWidth="1"/>
  </cols>
  <sheetData>
    <row r="1" spans="1:9" x14ac:dyDescent="0.2">
      <c r="A1" s="485"/>
      <c r="B1" s="485"/>
      <c r="C1" s="485"/>
      <c r="D1" s="485"/>
      <c r="E1" s="485"/>
      <c r="F1" s="485"/>
      <c r="G1" s="268"/>
      <c r="H1" s="269"/>
      <c r="I1" s="263"/>
    </row>
    <row r="2" spans="1:9" x14ac:dyDescent="0.2">
      <c r="A2" s="485"/>
      <c r="B2" s="485"/>
      <c r="C2" s="485"/>
      <c r="D2" s="485"/>
      <c r="E2" s="485"/>
      <c r="F2" s="485"/>
      <c r="G2" s="270"/>
      <c r="H2" s="271"/>
      <c r="I2" s="264"/>
    </row>
    <row r="3" spans="1:9" x14ac:dyDescent="0.2">
      <c r="A3" s="485"/>
      <c r="B3" s="485"/>
      <c r="C3" s="485"/>
      <c r="D3" s="485"/>
      <c r="E3" s="485"/>
      <c r="F3" s="485"/>
      <c r="G3" s="270"/>
      <c r="H3" s="271"/>
      <c r="I3" s="264"/>
    </row>
    <row r="4" spans="1:9" x14ac:dyDescent="0.2">
      <c r="A4" s="485"/>
      <c r="B4" s="485"/>
      <c r="C4" s="485"/>
      <c r="D4" s="485"/>
      <c r="E4" s="485"/>
      <c r="F4" s="485"/>
      <c r="G4" s="270"/>
      <c r="H4" s="271"/>
      <c r="I4" s="264"/>
    </row>
    <row r="5" spans="1:9" ht="21.6" customHeight="1" x14ac:dyDescent="0.2">
      <c r="A5" s="485"/>
      <c r="B5" s="485"/>
      <c r="C5" s="485"/>
      <c r="D5" s="485"/>
      <c r="E5" s="485"/>
      <c r="F5" s="485"/>
      <c r="G5" s="270"/>
      <c r="H5" s="271"/>
      <c r="I5" s="264"/>
    </row>
    <row r="6" spans="1:9" ht="45" customHeight="1" x14ac:dyDescent="0.2">
      <c r="A6" s="485"/>
      <c r="B6" s="485"/>
      <c r="C6" s="485"/>
      <c r="D6" s="485"/>
      <c r="E6" s="485"/>
      <c r="F6" s="485"/>
      <c r="G6" s="270"/>
      <c r="H6" s="271"/>
      <c r="I6" s="264"/>
    </row>
    <row r="7" spans="1:9" ht="14.25" customHeight="1" x14ac:dyDescent="0.2">
      <c r="A7" s="486" t="s">
        <v>361</v>
      </c>
      <c r="B7" s="487"/>
      <c r="C7" s="487"/>
      <c r="D7" s="487"/>
      <c r="E7" s="487"/>
      <c r="F7" s="488"/>
    </row>
    <row r="8" spans="1:9" ht="10.7" customHeight="1" x14ac:dyDescent="0.2">
      <c r="A8" s="492" t="s">
        <v>434</v>
      </c>
      <c r="B8" s="493"/>
      <c r="C8" s="493"/>
      <c r="D8" s="493"/>
      <c r="E8" s="493"/>
      <c r="F8" s="494"/>
    </row>
    <row r="9" spans="1:9" ht="29.25" customHeight="1" x14ac:dyDescent="0.2">
      <c r="A9" s="489" t="s">
        <v>0</v>
      </c>
      <c r="B9" s="422"/>
      <c r="C9" s="422"/>
      <c r="D9" s="460"/>
      <c r="E9" s="422"/>
      <c r="F9" s="423"/>
    </row>
    <row r="10" spans="1:9" ht="25.5" x14ac:dyDescent="0.2">
      <c r="A10" s="490" t="s">
        <v>418</v>
      </c>
      <c r="B10" s="460"/>
      <c r="C10" s="460"/>
      <c r="D10" s="93" t="s">
        <v>1</v>
      </c>
      <c r="E10" s="91"/>
      <c r="F10" s="92">
        <v>0.48180000000000001</v>
      </c>
    </row>
    <row r="11" spans="1:9" ht="13.5" thickBot="1" x14ac:dyDescent="0.25">
      <c r="A11" s="491"/>
      <c r="B11" s="474"/>
      <c r="C11" s="474"/>
      <c r="D11" s="94" t="s">
        <v>2</v>
      </c>
      <c r="E11" s="95">
        <f>BDI!$I$30</f>
        <v>0.2626532520156688</v>
      </c>
      <c r="F11" s="96" t="s">
        <v>419</v>
      </c>
    </row>
    <row r="12" spans="1:9" ht="27.6" customHeight="1" x14ac:dyDescent="0.2">
      <c r="A12" s="426" t="s">
        <v>225</v>
      </c>
      <c r="B12" s="427"/>
      <c r="C12" s="427"/>
      <c r="D12" s="427"/>
      <c r="E12" s="427"/>
      <c r="F12" s="428"/>
    </row>
    <row r="13" spans="1:9" x14ac:dyDescent="0.2">
      <c r="A13" s="87" t="s">
        <v>4</v>
      </c>
      <c r="B13" s="6" t="s">
        <v>5</v>
      </c>
      <c r="C13" s="6" t="s">
        <v>6</v>
      </c>
      <c r="D13" s="6" t="s">
        <v>7</v>
      </c>
      <c r="E13" s="6" t="s">
        <v>8</v>
      </c>
      <c r="F13" s="108" t="s">
        <v>252</v>
      </c>
    </row>
    <row r="14" spans="1:9" ht="10.7" customHeight="1" thickBot="1" x14ac:dyDescent="0.25">
      <c r="A14" s="137" t="s">
        <v>12</v>
      </c>
      <c r="B14" s="106"/>
      <c r="C14" s="429" t="s">
        <v>13</v>
      </c>
      <c r="D14" s="430"/>
      <c r="E14" s="430"/>
      <c r="F14" s="109"/>
    </row>
    <row r="15" spans="1:9" ht="39" thickBot="1" x14ac:dyDescent="0.25">
      <c r="A15" s="145" t="s">
        <v>14</v>
      </c>
      <c r="B15" s="3">
        <v>99059</v>
      </c>
      <c r="C15" s="79" t="s">
        <v>170</v>
      </c>
      <c r="D15" s="134" t="s">
        <v>69</v>
      </c>
      <c r="E15" s="135">
        <v>8.8800000000000008</v>
      </c>
      <c r="F15" s="136" t="s">
        <v>365</v>
      </c>
    </row>
    <row r="16" spans="1:9" ht="19.5" customHeight="1" thickBot="1" x14ac:dyDescent="0.25">
      <c r="A16" s="150" t="s">
        <v>17</v>
      </c>
      <c r="B16" s="151"/>
      <c r="C16" s="431" t="s">
        <v>18</v>
      </c>
      <c r="D16" s="432"/>
      <c r="E16" s="432"/>
      <c r="F16" s="154" t="s">
        <v>226</v>
      </c>
    </row>
    <row r="17" spans="1:6" ht="26.25" thickBot="1" x14ac:dyDescent="0.25">
      <c r="A17" s="145" t="s">
        <v>19</v>
      </c>
      <c r="B17" s="132">
        <v>93358</v>
      </c>
      <c r="C17" s="133" t="s">
        <v>171</v>
      </c>
      <c r="D17" s="134" t="s">
        <v>20</v>
      </c>
      <c r="E17" s="179">
        <v>1.06</v>
      </c>
      <c r="F17" s="153"/>
    </row>
    <row r="18" spans="1:6" x14ac:dyDescent="0.2">
      <c r="A18" s="424" t="s">
        <v>238</v>
      </c>
      <c r="B18" s="433"/>
      <c r="C18" s="433"/>
      <c r="D18" s="433"/>
      <c r="E18" s="433"/>
      <c r="F18" s="110"/>
    </row>
    <row r="19" spans="1:6" x14ac:dyDescent="0.2">
      <c r="A19" s="88"/>
      <c r="B19" s="9" t="s">
        <v>239</v>
      </c>
      <c r="C19" s="9" t="s">
        <v>240</v>
      </c>
      <c r="D19" s="9" t="s">
        <v>241</v>
      </c>
      <c r="E19" s="98" t="s">
        <v>242</v>
      </c>
      <c r="F19" s="110"/>
    </row>
    <row r="20" spans="1:6" x14ac:dyDescent="0.2">
      <c r="A20" s="88"/>
      <c r="B20" s="24">
        <v>3.7</v>
      </c>
      <c r="C20" s="9">
        <v>0.3</v>
      </c>
      <c r="D20" s="9">
        <v>0.2</v>
      </c>
      <c r="E20" s="99">
        <f>ROUND(B20*C20*D20,2)</f>
        <v>0.22</v>
      </c>
      <c r="F20" s="110"/>
    </row>
    <row r="21" spans="1:6" x14ac:dyDescent="0.2">
      <c r="A21" s="88"/>
      <c r="B21" s="24">
        <v>3.7</v>
      </c>
      <c r="C21" s="9">
        <v>0.3</v>
      </c>
      <c r="D21" s="9">
        <v>0.2</v>
      </c>
      <c r="E21" s="99">
        <f>ROUND(B21*C21*D21,2)</f>
        <v>0.22</v>
      </c>
      <c r="F21" s="110"/>
    </row>
    <row r="22" spans="1:6" x14ac:dyDescent="0.2">
      <c r="A22" s="88"/>
      <c r="B22" s="24">
        <v>2</v>
      </c>
      <c r="C22" s="9">
        <v>0.3</v>
      </c>
      <c r="D22" s="9">
        <v>0.2</v>
      </c>
      <c r="E22" s="99">
        <f>ROUND(B22*C22*D22,2)</f>
        <v>0.12</v>
      </c>
      <c r="F22" s="110"/>
    </row>
    <row r="23" spans="1:6" x14ac:dyDescent="0.2">
      <c r="A23" s="88"/>
      <c r="B23" s="24">
        <v>2</v>
      </c>
      <c r="C23" s="9">
        <v>0.3</v>
      </c>
      <c r="D23" s="9">
        <v>0.2</v>
      </c>
      <c r="E23" s="99">
        <f>ROUND(B23*C23*D23,2)</f>
        <v>0.12</v>
      </c>
      <c r="F23" s="110"/>
    </row>
    <row r="24" spans="1:6" x14ac:dyDescent="0.2">
      <c r="A24" s="88"/>
      <c r="B24" s="9"/>
      <c r="C24" s="9"/>
      <c r="D24" s="53" t="s">
        <v>242</v>
      </c>
      <c r="E24" s="100">
        <f>SUM(E20:E23)</f>
        <v>0.68</v>
      </c>
      <c r="F24" s="110"/>
    </row>
    <row r="25" spans="1:6" x14ac:dyDescent="0.2">
      <c r="A25" s="424" t="s">
        <v>243</v>
      </c>
      <c r="B25" s="425"/>
      <c r="C25" s="425"/>
      <c r="D25" s="425"/>
      <c r="E25" s="425"/>
      <c r="F25" s="110"/>
    </row>
    <row r="26" spans="1:6" x14ac:dyDescent="0.2">
      <c r="A26" s="111"/>
      <c r="B26" s="9" t="s">
        <v>239</v>
      </c>
      <c r="C26" s="9" t="s">
        <v>240</v>
      </c>
      <c r="D26" s="9" t="s">
        <v>241</v>
      </c>
      <c r="E26" s="98" t="s">
        <v>242</v>
      </c>
      <c r="F26" s="110"/>
    </row>
    <row r="27" spans="1:6" x14ac:dyDescent="0.2">
      <c r="A27" s="88"/>
      <c r="B27" s="24">
        <v>2.2000000000000002</v>
      </c>
      <c r="C27" s="9">
        <v>0.3</v>
      </c>
      <c r="D27" s="9">
        <v>0.2</v>
      </c>
      <c r="E27" s="99">
        <f>(B27*C27*D27)</f>
        <v>0.13200000000000001</v>
      </c>
      <c r="F27" s="110"/>
    </row>
    <row r="28" spans="1:6" x14ac:dyDescent="0.2">
      <c r="A28" s="88"/>
      <c r="B28" s="24">
        <v>2.2000000000000002</v>
      </c>
      <c r="C28" s="9">
        <v>0.3</v>
      </c>
      <c r="D28" s="9">
        <v>0.2</v>
      </c>
      <c r="E28" s="99">
        <f>(B28*C28*D28)</f>
        <v>0.13200000000000001</v>
      </c>
      <c r="F28" s="110"/>
    </row>
    <row r="29" spans="1:6" x14ac:dyDescent="0.2">
      <c r="A29" s="88"/>
      <c r="B29" s="24">
        <v>1</v>
      </c>
      <c r="C29" s="9">
        <v>0.3</v>
      </c>
      <c r="D29" s="9">
        <v>0.2</v>
      </c>
      <c r="E29" s="99">
        <f>(B29*C29*D29)</f>
        <v>0.06</v>
      </c>
      <c r="F29" s="110"/>
    </row>
    <row r="30" spans="1:6" x14ac:dyDescent="0.2">
      <c r="A30" s="88"/>
      <c r="B30" s="24">
        <v>1</v>
      </c>
      <c r="C30" s="9">
        <v>0.3</v>
      </c>
      <c r="D30" s="9">
        <v>0.2</v>
      </c>
      <c r="E30" s="99">
        <f>ROUND(B30*C30*D30,2)</f>
        <v>0.06</v>
      </c>
      <c r="F30" s="110"/>
    </row>
    <row r="31" spans="1:6" ht="13.5" thickBot="1" x14ac:dyDescent="0.25">
      <c r="A31" s="112"/>
      <c r="B31" s="28"/>
      <c r="C31" s="28"/>
      <c r="D31" s="54" t="s">
        <v>242</v>
      </c>
      <c r="E31" s="101">
        <f>SUM(E27:E30)</f>
        <v>0.38400000000000001</v>
      </c>
      <c r="F31" s="110"/>
    </row>
    <row r="32" spans="1:6" ht="13.5" thickBot="1" x14ac:dyDescent="0.25">
      <c r="A32" s="42"/>
      <c r="B32" s="43"/>
      <c r="C32" s="70" t="s">
        <v>244</v>
      </c>
      <c r="D32" s="443">
        <f>E24+E31</f>
        <v>1.0640000000000001</v>
      </c>
      <c r="E32" s="444"/>
      <c r="F32" s="110"/>
    </row>
    <row r="33" spans="1:6" ht="26.25" thickBot="1" x14ac:dyDescent="0.25">
      <c r="A33" s="131" t="s">
        <v>21</v>
      </c>
      <c r="B33" s="2">
        <v>102487</v>
      </c>
      <c r="C33" s="5" t="s">
        <v>375</v>
      </c>
      <c r="D33" s="134" t="s">
        <v>20</v>
      </c>
      <c r="E33" s="135">
        <v>1.06</v>
      </c>
      <c r="F33" s="136"/>
    </row>
    <row r="34" spans="1:6" x14ac:dyDescent="0.2">
      <c r="A34" s="424" t="s">
        <v>238</v>
      </c>
      <c r="B34" s="433"/>
      <c r="C34" s="433"/>
      <c r="D34" s="433"/>
      <c r="E34" s="433"/>
      <c r="F34" s="110"/>
    </row>
    <row r="35" spans="1:6" x14ac:dyDescent="0.2">
      <c r="A35" s="88"/>
      <c r="B35" s="9" t="s">
        <v>239</v>
      </c>
      <c r="C35" s="9" t="s">
        <v>240</v>
      </c>
      <c r="D35" s="9" t="s">
        <v>241</v>
      </c>
      <c r="E35" s="98" t="s">
        <v>242</v>
      </c>
      <c r="F35" s="110"/>
    </row>
    <row r="36" spans="1:6" x14ac:dyDescent="0.2">
      <c r="A36" s="88"/>
      <c r="B36" s="24">
        <v>3.7</v>
      </c>
      <c r="C36" s="9">
        <v>0.3</v>
      </c>
      <c r="D36" s="9">
        <v>0.2</v>
      </c>
      <c r="E36" s="99">
        <f>ROUND(B36*C36*D36,2)</f>
        <v>0.22</v>
      </c>
      <c r="F36" s="110"/>
    </row>
    <row r="37" spans="1:6" x14ac:dyDescent="0.2">
      <c r="A37" s="88"/>
      <c r="B37" s="24">
        <v>3.7</v>
      </c>
      <c r="C37" s="9">
        <v>0.3</v>
      </c>
      <c r="D37" s="9">
        <v>0.2</v>
      </c>
      <c r="E37" s="99">
        <f>ROUND(B37*C37*D37,2)</f>
        <v>0.22</v>
      </c>
      <c r="F37" s="110"/>
    </row>
    <row r="38" spans="1:6" x14ac:dyDescent="0.2">
      <c r="A38" s="88"/>
      <c r="B38" s="24">
        <v>2</v>
      </c>
      <c r="C38" s="9">
        <v>0.3</v>
      </c>
      <c r="D38" s="9">
        <v>0.2</v>
      </c>
      <c r="E38" s="99">
        <f>ROUND(B38*C38*D38,2)</f>
        <v>0.12</v>
      </c>
      <c r="F38" s="110"/>
    </row>
    <row r="39" spans="1:6" x14ac:dyDescent="0.2">
      <c r="A39" s="88"/>
      <c r="B39" s="24">
        <v>2</v>
      </c>
      <c r="C39" s="9">
        <v>0.3</v>
      </c>
      <c r="D39" s="9">
        <v>0.2</v>
      </c>
      <c r="E39" s="99">
        <f>ROUND(B39*C39*D39,2)</f>
        <v>0.12</v>
      </c>
      <c r="F39" s="110"/>
    </row>
    <row r="40" spans="1:6" x14ac:dyDescent="0.2">
      <c r="A40" s="88"/>
      <c r="B40" s="9"/>
      <c r="C40" s="9"/>
      <c r="D40" s="53" t="s">
        <v>242</v>
      </c>
      <c r="E40" s="100">
        <f>SUM(E36:E39)</f>
        <v>0.68</v>
      </c>
      <c r="F40" s="110"/>
    </row>
    <row r="41" spans="1:6" x14ac:dyDescent="0.2">
      <c r="A41" s="424" t="s">
        <v>243</v>
      </c>
      <c r="B41" s="425"/>
      <c r="C41" s="425"/>
      <c r="D41" s="425"/>
      <c r="E41" s="425"/>
      <c r="F41" s="110"/>
    </row>
    <row r="42" spans="1:6" x14ac:dyDescent="0.2">
      <c r="A42" s="111"/>
      <c r="B42" s="9" t="s">
        <v>239</v>
      </c>
      <c r="C42" s="9" t="s">
        <v>240</v>
      </c>
      <c r="D42" s="9" t="s">
        <v>241</v>
      </c>
      <c r="E42" s="98" t="s">
        <v>242</v>
      </c>
      <c r="F42" s="110"/>
    </row>
    <row r="43" spans="1:6" x14ac:dyDescent="0.2">
      <c r="A43" s="88"/>
      <c r="B43" s="24">
        <v>2.2000000000000002</v>
      </c>
      <c r="C43" s="9">
        <v>0.3</v>
      </c>
      <c r="D43" s="9">
        <v>0.2</v>
      </c>
      <c r="E43" s="99">
        <f>(B43*C43*D43)</f>
        <v>0.13200000000000001</v>
      </c>
      <c r="F43" s="110"/>
    </row>
    <row r="44" spans="1:6" x14ac:dyDescent="0.2">
      <c r="A44" s="88"/>
      <c r="B44" s="24">
        <v>2.2000000000000002</v>
      </c>
      <c r="C44" s="9">
        <v>0.3</v>
      </c>
      <c r="D44" s="9">
        <v>0.2</v>
      </c>
      <c r="E44" s="99">
        <f>(B44*C44*D44)</f>
        <v>0.13200000000000001</v>
      </c>
      <c r="F44" s="110"/>
    </row>
    <row r="45" spans="1:6" x14ac:dyDescent="0.2">
      <c r="A45" s="88"/>
      <c r="B45" s="24">
        <v>1</v>
      </c>
      <c r="C45" s="9">
        <v>0.3</v>
      </c>
      <c r="D45" s="9">
        <v>0.2</v>
      </c>
      <c r="E45" s="99">
        <f>(B45*C45*D45)</f>
        <v>0.06</v>
      </c>
      <c r="F45" s="110"/>
    </row>
    <row r="46" spans="1:6" x14ac:dyDescent="0.2">
      <c r="A46" s="88"/>
      <c r="B46" s="24">
        <v>1</v>
      </c>
      <c r="C46" s="9">
        <v>0.3</v>
      </c>
      <c r="D46" s="9">
        <v>0.2</v>
      </c>
      <c r="E46" s="99">
        <f>ROUND(B46*C46*D46,2)</f>
        <v>0.06</v>
      </c>
      <c r="F46" s="110"/>
    </row>
    <row r="47" spans="1:6" ht="13.5" thickBot="1" x14ac:dyDescent="0.25">
      <c r="A47" s="112"/>
      <c r="B47" s="28"/>
      <c r="C47" s="28"/>
      <c r="D47" s="54" t="s">
        <v>242</v>
      </c>
      <c r="E47" s="101">
        <f>SUM(E43:E46)</f>
        <v>0.38400000000000001</v>
      </c>
      <c r="F47" s="110"/>
    </row>
    <row r="48" spans="1:6" ht="13.5" thickBot="1" x14ac:dyDescent="0.25">
      <c r="A48" s="434" t="s">
        <v>244</v>
      </c>
      <c r="B48" s="435"/>
      <c r="C48" s="435"/>
      <c r="D48" s="445">
        <v>1.06</v>
      </c>
      <c r="E48" s="440"/>
      <c r="F48" s="113"/>
    </row>
    <row r="49" spans="1:6" ht="13.5" thickBot="1" x14ac:dyDescent="0.25">
      <c r="A49" s="150" t="s">
        <v>23</v>
      </c>
      <c r="B49" s="151"/>
      <c r="C49" s="431" t="s">
        <v>24</v>
      </c>
      <c r="D49" s="432"/>
      <c r="E49" s="432"/>
      <c r="F49" s="436"/>
    </row>
    <row r="50" spans="1:6" ht="64.5" thickBot="1" x14ac:dyDescent="0.25">
      <c r="A50" s="131" t="s">
        <v>25</v>
      </c>
      <c r="B50" s="7">
        <v>103331</v>
      </c>
      <c r="C50" s="5" t="s">
        <v>172</v>
      </c>
      <c r="D50" s="134" t="s">
        <v>15</v>
      </c>
      <c r="E50" s="135">
        <v>16.600000000000001</v>
      </c>
      <c r="F50" s="136"/>
    </row>
    <row r="51" spans="1:6" x14ac:dyDescent="0.2">
      <c r="A51" s="152"/>
      <c r="B51" s="48"/>
      <c r="C51" s="41" t="s">
        <v>246</v>
      </c>
      <c r="D51" s="41"/>
      <c r="E51" s="63"/>
      <c r="F51" s="110"/>
    </row>
    <row r="52" spans="1:6" x14ac:dyDescent="0.2">
      <c r="A52" s="80"/>
      <c r="B52" s="33" t="s">
        <v>239</v>
      </c>
      <c r="C52" s="9" t="s">
        <v>240</v>
      </c>
      <c r="D52" s="9" t="s">
        <v>242</v>
      </c>
      <c r="E52" s="60"/>
      <c r="F52" s="110"/>
    </row>
    <row r="53" spans="1:6" x14ac:dyDescent="0.2">
      <c r="A53" s="80"/>
      <c r="B53" s="34">
        <v>1.4</v>
      </c>
      <c r="C53" s="24">
        <v>3.1</v>
      </c>
      <c r="D53" s="24">
        <f>B53*C53</f>
        <v>4.34</v>
      </c>
      <c r="E53" s="60"/>
      <c r="F53" s="110"/>
    </row>
    <row r="54" spans="1:6" x14ac:dyDescent="0.2">
      <c r="A54" s="80"/>
      <c r="B54" s="34">
        <v>1.25</v>
      </c>
      <c r="C54" s="24">
        <v>3.1</v>
      </c>
      <c r="D54" s="24">
        <f>B54*C54</f>
        <v>3.875</v>
      </c>
      <c r="E54" s="60"/>
      <c r="F54" s="110"/>
    </row>
    <row r="55" spans="1:6" x14ac:dyDescent="0.2">
      <c r="A55" s="80"/>
      <c r="B55" s="34"/>
      <c r="C55" s="35" t="s">
        <v>242</v>
      </c>
      <c r="D55" s="25">
        <f>SUM(D53:D54)</f>
        <v>8.2149999999999999</v>
      </c>
      <c r="E55" s="60"/>
      <c r="F55" s="110"/>
    </row>
    <row r="56" spans="1:6" x14ac:dyDescent="0.2">
      <c r="A56" s="80"/>
      <c r="B56" s="29"/>
      <c r="C56" s="30" t="s">
        <v>247</v>
      </c>
      <c r="D56" s="32"/>
      <c r="E56" s="76"/>
      <c r="F56" s="110"/>
    </row>
    <row r="57" spans="1:6" x14ac:dyDescent="0.2">
      <c r="A57" s="80"/>
      <c r="B57" s="33" t="s">
        <v>239</v>
      </c>
      <c r="C57" s="9" t="s">
        <v>240</v>
      </c>
      <c r="D57" s="9" t="s">
        <v>242</v>
      </c>
      <c r="E57" s="76"/>
      <c r="F57" s="110"/>
    </row>
    <row r="58" spans="1:6" x14ac:dyDescent="0.2">
      <c r="A58" s="80"/>
      <c r="B58" s="34">
        <v>2.0499999999999998</v>
      </c>
      <c r="C58" s="24">
        <v>2.4</v>
      </c>
      <c r="D58" s="24">
        <f>B58*C58</f>
        <v>4.919999999999999</v>
      </c>
      <c r="E58" s="76"/>
      <c r="F58" s="110"/>
    </row>
    <row r="59" spans="1:6" x14ac:dyDescent="0.2">
      <c r="A59" s="80"/>
      <c r="B59" s="34">
        <v>1.1000000000000001</v>
      </c>
      <c r="C59" s="24">
        <v>2.4</v>
      </c>
      <c r="D59" s="24">
        <f>B59*C59</f>
        <v>2.64</v>
      </c>
      <c r="E59" s="76"/>
      <c r="F59" s="110"/>
    </row>
    <row r="60" spans="1:6" x14ac:dyDescent="0.2">
      <c r="A60" s="80"/>
      <c r="B60" s="34"/>
      <c r="C60" s="35" t="s">
        <v>242</v>
      </c>
      <c r="D60" s="25">
        <f>SUM(D58:D59)</f>
        <v>7.5599999999999987</v>
      </c>
      <c r="E60" s="76"/>
      <c r="F60" s="110"/>
    </row>
    <row r="61" spans="1:6" x14ac:dyDescent="0.2">
      <c r="A61" s="80"/>
      <c r="B61" s="29"/>
      <c r="C61" s="30" t="s">
        <v>245</v>
      </c>
      <c r="D61" s="18"/>
      <c r="E61" s="76"/>
      <c r="F61" s="110"/>
    </row>
    <row r="62" spans="1:6" x14ac:dyDescent="0.2">
      <c r="A62" s="80"/>
      <c r="B62" s="33" t="s">
        <v>239</v>
      </c>
      <c r="C62" s="9" t="s">
        <v>240</v>
      </c>
      <c r="D62" s="9" t="s">
        <v>242</v>
      </c>
      <c r="E62" s="76"/>
      <c r="F62" s="110"/>
    </row>
    <row r="63" spans="1:6" x14ac:dyDescent="0.2">
      <c r="A63" s="80"/>
      <c r="B63" s="34">
        <v>0.8</v>
      </c>
      <c r="C63" s="24">
        <v>2.7</v>
      </c>
      <c r="D63" s="24">
        <f>B63*C63</f>
        <v>2.16</v>
      </c>
      <c r="E63" s="76"/>
      <c r="F63" s="110"/>
    </row>
    <row r="64" spans="1:6" x14ac:dyDescent="0.2">
      <c r="A64" s="80"/>
      <c r="B64" s="34"/>
      <c r="C64" s="35" t="s">
        <v>242</v>
      </c>
      <c r="D64" s="25">
        <f>SUM(D63:D63)</f>
        <v>2.16</v>
      </c>
      <c r="E64" s="76"/>
      <c r="F64" s="110"/>
    </row>
    <row r="65" spans="1:6" x14ac:dyDescent="0.2">
      <c r="A65" s="80"/>
      <c r="B65" s="29"/>
      <c r="C65" s="30" t="s">
        <v>248</v>
      </c>
      <c r="D65" s="26"/>
      <c r="E65" s="102"/>
      <c r="F65" s="110"/>
    </row>
    <row r="66" spans="1:6" x14ac:dyDescent="0.2">
      <c r="A66" s="80"/>
      <c r="B66" s="33" t="s">
        <v>239</v>
      </c>
      <c r="C66" s="9" t="s">
        <v>240</v>
      </c>
      <c r="D66" s="25"/>
      <c r="E66" s="66"/>
      <c r="F66" s="110"/>
    </row>
    <row r="67" spans="1:6" x14ac:dyDescent="0.2">
      <c r="A67" s="80"/>
      <c r="B67" s="36">
        <v>1.1000000000000001</v>
      </c>
      <c r="C67" s="37">
        <v>0.3</v>
      </c>
      <c r="D67" s="32" t="s">
        <v>249</v>
      </c>
      <c r="E67" s="103">
        <v>0.16</v>
      </c>
      <c r="F67" s="110"/>
    </row>
    <row r="68" spans="1:6" x14ac:dyDescent="0.2">
      <c r="A68" s="81"/>
      <c r="B68" s="34"/>
      <c r="C68" s="24"/>
      <c r="D68" s="198" t="s">
        <v>242</v>
      </c>
      <c r="E68" s="97">
        <f>E67</f>
        <v>0.16</v>
      </c>
      <c r="F68" s="110"/>
    </row>
    <row r="69" spans="1:6" x14ac:dyDescent="0.2">
      <c r="A69" s="52"/>
      <c r="B69" s="45"/>
      <c r="C69" s="24" t="s">
        <v>316</v>
      </c>
      <c r="D69" s="35">
        <v>1.26</v>
      </c>
      <c r="E69" s="105" t="s">
        <v>320</v>
      </c>
      <c r="F69" s="110"/>
    </row>
    <row r="70" spans="1:6" x14ac:dyDescent="0.2">
      <c r="A70" s="52"/>
      <c r="B70" s="45"/>
      <c r="C70" s="24" t="s">
        <v>317</v>
      </c>
      <c r="D70" s="197">
        <v>0.24</v>
      </c>
      <c r="E70" s="105" t="s">
        <v>320</v>
      </c>
      <c r="F70" s="110"/>
    </row>
    <row r="71" spans="1:6" ht="13.5" thickBot="1" x14ac:dyDescent="0.25">
      <c r="A71" s="448" t="s">
        <v>244</v>
      </c>
      <c r="B71" s="449"/>
      <c r="C71" s="449"/>
      <c r="D71" s="38">
        <f>D55+D60+D64+E68-D69-D70</f>
        <v>16.594999999999999</v>
      </c>
      <c r="E71" s="102"/>
      <c r="F71" s="110"/>
    </row>
    <row r="72" spans="1:6" ht="39" thickBot="1" x14ac:dyDescent="0.25">
      <c r="A72" s="155" t="s">
        <v>26</v>
      </c>
      <c r="B72" s="219" t="s">
        <v>174</v>
      </c>
      <c r="C72" s="220" t="s">
        <v>173</v>
      </c>
      <c r="D72" s="221" t="s">
        <v>15</v>
      </c>
      <c r="E72" s="135">
        <v>0.24</v>
      </c>
      <c r="F72" s="136" t="s">
        <v>313</v>
      </c>
    </row>
    <row r="73" spans="1:6" ht="27.6" customHeight="1" thickBot="1" x14ac:dyDescent="0.25">
      <c r="A73" s="150" t="s">
        <v>28</v>
      </c>
      <c r="B73" s="151"/>
      <c r="C73" s="431" t="s">
        <v>29</v>
      </c>
      <c r="D73" s="432"/>
      <c r="E73" s="432"/>
      <c r="F73" s="436"/>
    </row>
    <row r="74" spans="1:6" ht="39" thickBot="1" x14ac:dyDescent="0.25">
      <c r="A74" s="131" t="s">
        <v>30</v>
      </c>
      <c r="B74" s="132">
        <v>87878</v>
      </c>
      <c r="C74" s="133" t="s">
        <v>175</v>
      </c>
      <c r="D74" s="134" t="s">
        <v>15</v>
      </c>
      <c r="E74" s="218">
        <v>31.61</v>
      </c>
      <c r="F74" s="136"/>
    </row>
    <row r="75" spans="1:6" x14ac:dyDescent="0.2">
      <c r="A75" s="152"/>
      <c r="B75" s="48"/>
      <c r="C75" s="41" t="s">
        <v>246</v>
      </c>
      <c r="D75" s="41"/>
      <c r="E75" s="63"/>
      <c r="F75" s="110"/>
    </row>
    <row r="76" spans="1:6" x14ac:dyDescent="0.2">
      <c r="A76" s="80"/>
      <c r="B76" s="33" t="s">
        <v>239</v>
      </c>
      <c r="C76" s="9" t="s">
        <v>240</v>
      </c>
      <c r="D76" s="9" t="s">
        <v>242</v>
      </c>
      <c r="E76" s="60"/>
      <c r="F76" s="110"/>
    </row>
    <row r="77" spans="1:6" x14ac:dyDescent="0.2">
      <c r="A77" s="80"/>
      <c r="B77" s="34">
        <v>1.4</v>
      </c>
      <c r="C77" s="24">
        <v>3.1</v>
      </c>
      <c r="D77" s="24">
        <f>B77*C77</f>
        <v>4.34</v>
      </c>
      <c r="E77" s="60"/>
      <c r="F77" s="110"/>
    </row>
    <row r="78" spans="1:6" x14ac:dyDescent="0.2">
      <c r="A78" s="80"/>
      <c r="B78" s="34">
        <v>1.25</v>
      </c>
      <c r="C78" s="24">
        <v>3.1</v>
      </c>
      <c r="D78" s="24">
        <f>B78*C78</f>
        <v>3.875</v>
      </c>
      <c r="E78" s="60"/>
      <c r="F78" s="110"/>
    </row>
    <row r="79" spans="1:6" x14ac:dyDescent="0.2">
      <c r="A79" s="80"/>
      <c r="B79" s="34"/>
      <c r="C79" s="35" t="s">
        <v>242</v>
      </c>
      <c r="D79" s="25">
        <f>SUM(D77:D78)</f>
        <v>8.2149999999999999</v>
      </c>
      <c r="E79" s="60"/>
      <c r="F79" s="110"/>
    </row>
    <row r="80" spans="1:6" x14ac:dyDescent="0.2">
      <c r="A80" s="80"/>
      <c r="B80" s="29"/>
      <c r="C80" s="30" t="s">
        <v>247</v>
      </c>
      <c r="D80" s="32"/>
      <c r="E80" s="76"/>
      <c r="F80" s="110"/>
    </row>
    <row r="81" spans="1:6" x14ac:dyDescent="0.2">
      <c r="A81" s="80"/>
      <c r="B81" s="33" t="s">
        <v>239</v>
      </c>
      <c r="C81" s="9" t="s">
        <v>240</v>
      </c>
      <c r="D81" s="9" t="s">
        <v>242</v>
      </c>
      <c r="E81" s="76"/>
      <c r="F81" s="110"/>
    </row>
    <row r="82" spans="1:6" x14ac:dyDescent="0.2">
      <c r="A82" s="80"/>
      <c r="B82" s="34">
        <v>2.0499999999999998</v>
      </c>
      <c r="C82" s="24">
        <v>2.4</v>
      </c>
      <c r="D82" s="24">
        <f>B82*C82</f>
        <v>4.919999999999999</v>
      </c>
      <c r="E82" s="76"/>
      <c r="F82" s="110"/>
    </row>
    <row r="83" spans="1:6" x14ac:dyDescent="0.2">
      <c r="A83" s="80"/>
      <c r="B83" s="34">
        <v>1.1000000000000001</v>
      </c>
      <c r="C83" s="24">
        <v>2.4</v>
      </c>
      <c r="D83" s="24">
        <f>B83*C83</f>
        <v>2.64</v>
      </c>
      <c r="E83" s="76"/>
      <c r="F83" s="110"/>
    </row>
    <row r="84" spans="1:6" x14ac:dyDescent="0.2">
      <c r="A84" s="80"/>
      <c r="B84" s="34"/>
      <c r="C84" s="35" t="s">
        <v>242</v>
      </c>
      <c r="D84" s="25">
        <f>SUM(D82:D83)</f>
        <v>7.5599999999999987</v>
      </c>
      <c r="E84" s="76"/>
      <c r="F84" s="110"/>
    </row>
    <row r="85" spans="1:6" x14ac:dyDescent="0.2">
      <c r="A85" s="80"/>
      <c r="B85" s="29"/>
      <c r="C85" s="30" t="s">
        <v>245</v>
      </c>
      <c r="D85" s="18"/>
      <c r="E85" s="76"/>
      <c r="F85" s="110"/>
    </row>
    <row r="86" spans="1:6" x14ac:dyDescent="0.2">
      <c r="A86" s="80"/>
      <c r="B86" s="33" t="s">
        <v>239</v>
      </c>
      <c r="C86" s="9" t="s">
        <v>240</v>
      </c>
      <c r="D86" s="9" t="s">
        <v>242</v>
      </c>
      <c r="E86" s="76"/>
      <c r="F86" s="110"/>
    </row>
    <row r="87" spans="1:6" x14ac:dyDescent="0.2">
      <c r="A87" s="80"/>
      <c r="B87" s="34">
        <v>0.8</v>
      </c>
      <c r="C87" s="24">
        <v>2.7</v>
      </c>
      <c r="D87" s="24">
        <f>B87*C87</f>
        <v>2.16</v>
      </c>
      <c r="E87" s="76"/>
      <c r="F87" s="110"/>
    </row>
    <row r="88" spans="1:6" x14ac:dyDescent="0.2">
      <c r="A88" s="80"/>
      <c r="B88" s="34"/>
      <c r="C88" s="35" t="s">
        <v>242</v>
      </c>
      <c r="D88" s="25">
        <f>SUM(D87:D87)</f>
        <v>2.16</v>
      </c>
      <c r="E88" s="76"/>
      <c r="F88" s="110"/>
    </row>
    <row r="89" spans="1:6" x14ac:dyDescent="0.2">
      <c r="A89" s="80"/>
      <c r="B89" s="29"/>
      <c r="C89" s="30" t="s">
        <v>248</v>
      </c>
      <c r="D89" s="26"/>
      <c r="E89" s="102"/>
      <c r="F89" s="110"/>
    </row>
    <row r="90" spans="1:6" x14ac:dyDescent="0.2">
      <c r="A90" s="80"/>
      <c r="B90" s="33" t="s">
        <v>239</v>
      </c>
      <c r="C90" s="9" t="s">
        <v>240</v>
      </c>
      <c r="D90" s="25"/>
      <c r="E90" s="66"/>
      <c r="F90" s="110"/>
    </row>
    <row r="91" spans="1:6" x14ac:dyDescent="0.2">
      <c r="A91" s="81"/>
      <c r="B91" s="36">
        <v>1.1000000000000001</v>
      </c>
      <c r="C91" s="37">
        <v>0.3</v>
      </c>
      <c r="D91" s="32" t="s">
        <v>249</v>
      </c>
      <c r="E91" s="103">
        <v>0.16</v>
      </c>
      <c r="F91" s="110"/>
    </row>
    <row r="92" spans="1:6" x14ac:dyDescent="0.2">
      <c r="A92" s="52"/>
      <c r="B92" s="45"/>
      <c r="C92" s="30"/>
      <c r="D92" s="199" t="s">
        <v>242</v>
      </c>
      <c r="E92" s="97">
        <f>E91</f>
        <v>0.16</v>
      </c>
      <c r="F92" s="110"/>
    </row>
    <row r="93" spans="1:6" x14ac:dyDescent="0.2">
      <c r="A93" s="52"/>
      <c r="B93" s="45"/>
      <c r="C93" s="24" t="s">
        <v>316</v>
      </c>
      <c r="D93" s="35">
        <v>1.26</v>
      </c>
      <c r="E93" s="105" t="s">
        <v>320</v>
      </c>
      <c r="F93" s="110"/>
    </row>
    <row r="94" spans="1:6" x14ac:dyDescent="0.2">
      <c r="A94" s="52"/>
      <c r="B94" s="45"/>
      <c r="C94" s="46" t="s">
        <v>317</v>
      </c>
      <c r="D94" s="197">
        <v>0.24</v>
      </c>
      <c r="E94" s="214" t="s">
        <v>320</v>
      </c>
      <c r="F94" s="110"/>
    </row>
    <row r="95" spans="1:6" x14ac:dyDescent="0.2">
      <c r="A95" s="52"/>
      <c r="B95" s="237"/>
      <c r="C95" s="24" t="s">
        <v>347</v>
      </c>
      <c r="D95" s="25">
        <f>D79+D84+D88+E92-D93-D94</f>
        <v>16.594999999999999</v>
      </c>
      <c r="E95" s="215"/>
      <c r="F95" s="110"/>
    </row>
    <row r="96" spans="1:6" x14ac:dyDescent="0.2">
      <c r="A96" s="52"/>
      <c r="B96" s="237"/>
      <c r="C96" s="53" t="s">
        <v>348</v>
      </c>
      <c r="D96" s="25">
        <v>33.200000000000003</v>
      </c>
      <c r="E96" s="215"/>
      <c r="F96" s="110"/>
    </row>
    <row r="97" spans="1:6" x14ac:dyDescent="0.2">
      <c r="A97" s="52"/>
      <c r="B97" s="34"/>
      <c r="C97" s="24" t="s">
        <v>346</v>
      </c>
      <c r="D97" s="35">
        <v>1.59</v>
      </c>
      <c r="E97" s="214" t="s">
        <v>320</v>
      </c>
      <c r="F97" s="110"/>
    </row>
    <row r="98" spans="1:6" x14ac:dyDescent="0.2">
      <c r="A98" s="52"/>
      <c r="B98" s="34"/>
      <c r="C98" s="24"/>
      <c r="D98" s="35"/>
      <c r="E98" s="215"/>
      <c r="F98" s="110"/>
    </row>
    <row r="99" spans="1:6" x14ac:dyDescent="0.2">
      <c r="A99" s="410" t="s">
        <v>218</v>
      </c>
      <c r="B99" s="410"/>
      <c r="C99" s="410"/>
      <c r="D99" s="25">
        <f>D96-D97</f>
        <v>31.610000000000003</v>
      </c>
      <c r="E99" s="63"/>
      <c r="F99" s="110"/>
    </row>
    <row r="100" spans="1:6" ht="13.5" thickBot="1" x14ac:dyDescent="0.25">
      <c r="A100" s="211"/>
      <c r="B100" s="212"/>
      <c r="C100" s="238"/>
      <c r="D100" s="40"/>
      <c r="E100" s="148"/>
      <c r="F100" s="110"/>
    </row>
    <row r="101" spans="1:6" ht="51.75" thickBot="1" x14ac:dyDescent="0.25">
      <c r="A101" s="131" t="s">
        <v>31</v>
      </c>
      <c r="B101" s="132">
        <v>87530</v>
      </c>
      <c r="C101" s="133" t="s">
        <v>176</v>
      </c>
      <c r="D101" s="134" t="s">
        <v>15</v>
      </c>
      <c r="E101" s="218">
        <v>21.54</v>
      </c>
      <c r="F101" s="136"/>
    </row>
    <row r="102" spans="1:6" x14ac:dyDescent="0.2">
      <c r="A102" s="149"/>
      <c r="B102" s="48"/>
      <c r="C102" s="41" t="s">
        <v>250</v>
      </c>
      <c r="D102" s="41"/>
      <c r="E102" s="141"/>
      <c r="F102" s="110"/>
    </row>
    <row r="103" spans="1:6" x14ac:dyDescent="0.2">
      <c r="A103" s="82"/>
      <c r="B103" s="33" t="s">
        <v>239</v>
      </c>
      <c r="C103" s="9" t="s">
        <v>240</v>
      </c>
      <c r="D103" s="9" t="s">
        <v>242</v>
      </c>
      <c r="E103" s="104"/>
      <c r="F103" s="110"/>
    </row>
    <row r="104" spans="1:6" x14ac:dyDescent="0.2">
      <c r="A104" s="82"/>
      <c r="B104" s="34">
        <v>1.9</v>
      </c>
      <c r="C104" s="24">
        <v>0.9</v>
      </c>
      <c r="D104" s="24">
        <f>B104*C104</f>
        <v>1.71</v>
      </c>
      <c r="E104" s="104"/>
      <c r="F104" s="110"/>
    </row>
    <row r="105" spans="1:6" x14ac:dyDescent="0.2">
      <c r="A105" s="82"/>
      <c r="B105" s="34">
        <v>1.9</v>
      </c>
      <c r="C105" s="24">
        <v>0.6</v>
      </c>
      <c r="D105" s="24">
        <f>B105*C105</f>
        <v>1.1399999999999999</v>
      </c>
      <c r="E105" s="104"/>
      <c r="F105" s="110"/>
    </row>
    <row r="106" spans="1:6" x14ac:dyDescent="0.2">
      <c r="A106" s="82"/>
      <c r="B106" s="34">
        <v>1.1000000000000001</v>
      </c>
      <c r="C106" s="24">
        <v>0.6</v>
      </c>
      <c r="D106" s="24">
        <f>B106*C106</f>
        <v>0.66</v>
      </c>
      <c r="E106" s="104"/>
      <c r="F106" s="110"/>
    </row>
    <row r="107" spans="1:6" x14ac:dyDescent="0.2">
      <c r="A107" s="82"/>
      <c r="B107" s="34">
        <v>1.1000000000000001</v>
      </c>
      <c r="C107" s="24">
        <v>0.6</v>
      </c>
      <c r="D107" s="24">
        <f>B107*C107</f>
        <v>0.66</v>
      </c>
      <c r="E107" s="104"/>
      <c r="F107" s="110"/>
    </row>
    <row r="108" spans="1:6" x14ac:dyDescent="0.2">
      <c r="A108" s="116"/>
      <c r="B108" s="45">
        <v>1.1000000000000001</v>
      </c>
      <c r="C108" s="46">
        <v>0.3</v>
      </c>
      <c r="D108" s="46" t="s">
        <v>251</v>
      </c>
      <c r="E108" s="104">
        <f>B108*C108</f>
        <v>0.33</v>
      </c>
      <c r="F108" s="110"/>
    </row>
    <row r="109" spans="1:6" x14ac:dyDescent="0.2">
      <c r="A109" s="411" t="s">
        <v>244</v>
      </c>
      <c r="B109" s="411"/>
      <c r="C109" s="411"/>
      <c r="D109" s="25">
        <f>D104+D105+D106+D107+E108</f>
        <v>4.5</v>
      </c>
      <c r="E109" s="146"/>
      <c r="F109" s="110"/>
    </row>
    <row r="110" spans="1:6" x14ac:dyDescent="0.2">
      <c r="A110" s="52"/>
      <c r="B110" s="33"/>
      <c r="C110" s="9" t="s">
        <v>254</v>
      </c>
      <c r="D110" s="9"/>
      <c r="E110" s="206"/>
      <c r="F110" s="9"/>
    </row>
    <row r="111" spans="1:6" x14ac:dyDescent="0.2">
      <c r="A111" s="121"/>
      <c r="B111" s="48" t="s">
        <v>239</v>
      </c>
      <c r="C111" s="41" t="s">
        <v>240</v>
      </c>
      <c r="D111" s="140" t="s">
        <v>242</v>
      </c>
      <c r="E111" s="21"/>
      <c r="F111" s="9"/>
    </row>
    <row r="112" spans="1:6" x14ac:dyDescent="0.2">
      <c r="A112" s="78"/>
      <c r="B112" s="34">
        <v>1.4</v>
      </c>
      <c r="C112" s="24">
        <v>3.1</v>
      </c>
      <c r="D112" s="99">
        <f>B112*C112</f>
        <v>4.34</v>
      </c>
      <c r="E112" s="21"/>
      <c r="F112" s="9"/>
    </row>
    <row r="113" spans="1:6" x14ac:dyDescent="0.2">
      <c r="A113" s="78"/>
      <c r="B113" s="34">
        <v>0.8</v>
      </c>
      <c r="C113" s="24">
        <v>2.7</v>
      </c>
      <c r="D113" s="99">
        <f>B113*C113</f>
        <v>2.16</v>
      </c>
      <c r="E113" s="21"/>
      <c r="F113" s="9"/>
    </row>
    <row r="114" spans="1:6" x14ac:dyDescent="0.2">
      <c r="A114" s="78"/>
      <c r="B114" s="49"/>
      <c r="C114" s="52" t="s">
        <v>242</v>
      </c>
      <c r="D114" s="100">
        <f>SUM(D112:D113)</f>
        <v>6.5</v>
      </c>
      <c r="E114" s="21"/>
      <c r="F114" s="9"/>
    </row>
    <row r="115" spans="1:6" x14ac:dyDescent="0.2">
      <c r="A115" s="78"/>
      <c r="B115" s="33"/>
      <c r="C115" s="9" t="s">
        <v>255</v>
      </c>
      <c r="D115" s="98"/>
      <c r="E115" s="21"/>
      <c r="F115" s="9"/>
    </row>
    <row r="116" spans="1:6" x14ac:dyDescent="0.2">
      <c r="A116" s="78"/>
      <c r="B116" s="33" t="s">
        <v>239</v>
      </c>
      <c r="C116" s="9" t="s">
        <v>240</v>
      </c>
      <c r="D116" s="98" t="s">
        <v>242</v>
      </c>
      <c r="E116" s="21"/>
      <c r="F116" s="9"/>
    </row>
    <row r="117" spans="1:6" x14ac:dyDescent="0.2">
      <c r="A117" s="78"/>
      <c r="B117" s="34">
        <v>2.2000000000000002</v>
      </c>
      <c r="C117" s="24">
        <v>2.4</v>
      </c>
      <c r="D117" s="99">
        <f>B117*C117</f>
        <v>5.28</v>
      </c>
      <c r="E117" s="21"/>
      <c r="F117" s="9"/>
    </row>
    <row r="118" spans="1:6" x14ac:dyDescent="0.2">
      <c r="A118" s="78"/>
      <c r="B118" s="50"/>
      <c r="C118" s="52" t="s">
        <v>242</v>
      </c>
      <c r="D118" s="100">
        <f>SUM(D116:D117)</f>
        <v>5.28</v>
      </c>
      <c r="E118" s="21"/>
      <c r="F118" s="9"/>
    </row>
    <row r="119" spans="1:6" x14ac:dyDescent="0.2">
      <c r="A119" s="78"/>
      <c r="B119" s="33"/>
      <c r="C119" s="9" t="s">
        <v>256</v>
      </c>
      <c r="D119" s="98"/>
      <c r="E119" s="21"/>
      <c r="F119" s="9"/>
    </row>
    <row r="120" spans="1:6" x14ac:dyDescent="0.2">
      <c r="A120" s="78"/>
      <c r="B120" s="33" t="s">
        <v>239</v>
      </c>
      <c r="C120" s="9" t="s">
        <v>240</v>
      </c>
      <c r="D120" s="98" t="s">
        <v>242</v>
      </c>
      <c r="E120" s="21"/>
      <c r="F120" s="9"/>
    </row>
    <row r="121" spans="1:6" x14ac:dyDescent="0.2">
      <c r="A121" s="80"/>
      <c r="B121" s="34">
        <v>1.4</v>
      </c>
      <c r="C121" s="204">
        <v>3.1</v>
      </c>
      <c r="D121" s="99">
        <f>B121*C121</f>
        <v>4.34</v>
      </c>
      <c r="E121" s="21"/>
      <c r="F121" s="9"/>
    </row>
    <row r="122" spans="1:6" x14ac:dyDescent="0.2">
      <c r="A122" s="80"/>
      <c r="B122" s="205">
        <v>1.4</v>
      </c>
      <c r="C122" s="204">
        <v>2.4</v>
      </c>
      <c r="D122" s="99">
        <f>B122*C122</f>
        <v>3.36</v>
      </c>
      <c r="E122" s="21"/>
      <c r="F122" s="9"/>
    </row>
    <row r="123" spans="1:6" x14ac:dyDescent="0.2">
      <c r="A123" s="81"/>
      <c r="B123" s="213">
        <v>1.4</v>
      </c>
      <c r="C123" s="30">
        <v>0.3</v>
      </c>
      <c r="D123" s="99" t="s">
        <v>249</v>
      </c>
      <c r="E123" s="21">
        <v>0.21</v>
      </c>
      <c r="F123" s="9"/>
    </row>
    <row r="124" spans="1:6" x14ac:dyDescent="0.2">
      <c r="A124" s="52"/>
      <c r="B124" s="8"/>
      <c r="C124" s="44" t="s">
        <v>242</v>
      </c>
      <c r="D124" s="100">
        <f>D121+D122+E123</f>
        <v>7.9099999999999993</v>
      </c>
      <c r="E124" s="21"/>
      <c r="F124" s="9"/>
    </row>
    <row r="125" spans="1:6" x14ac:dyDescent="0.2">
      <c r="A125" s="52"/>
      <c r="B125" s="8"/>
      <c r="C125" s="99" t="s">
        <v>417</v>
      </c>
      <c r="D125" s="35">
        <v>1.26</v>
      </c>
      <c r="E125" s="105" t="s">
        <v>320</v>
      </c>
      <c r="F125" s="9"/>
    </row>
    <row r="126" spans="1:6" x14ac:dyDescent="0.2">
      <c r="A126" s="52"/>
      <c r="B126" s="8"/>
      <c r="C126" s="99" t="s">
        <v>326</v>
      </c>
      <c r="D126" s="35">
        <v>0.24</v>
      </c>
      <c r="E126" s="105" t="s">
        <v>320</v>
      </c>
      <c r="F126" s="9"/>
    </row>
    <row r="127" spans="1:6" x14ac:dyDescent="0.2">
      <c r="A127" s="82"/>
      <c r="B127" s="52"/>
      <c r="C127" s="98" t="s">
        <v>257</v>
      </c>
      <c r="D127" s="35">
        <v>0.35</v>
      </c>
      <c r="E127" s="105" t="s">
        <v>320</v>
      </c>
      <c r="F127" s="9"/>
    </row>
    <row r="128" spans="1:6" ht="13.5" thickBot="1" x14ac:dyDescent="0.25">
      <c r="A128" s="222"/>
      <c r="B128" s="223"/>
      <c r="C128" s="202" t="s">
        <v>332</v>
      </c>
      <c r="D128" s="199">
        <v>0.38</v>
      </c>
      <c r="E128" s="214" t="s">
        <v>320</v>
      </c>
      <c r="F128" s="28"/>
    </row>
    <row r="129" spans="1:6" ht="13.5" thickBot="1" x14ac:dyDescent="0.25">
      <c r="A129" s="434" t="s">
        <v>244</v>
      </c>
      <c r="B129" s="435"/>
      <c r="C129" s="440"/>
      <c r="D129" s="39">
        <f>D109+D114+D118+D124-D127-D125-D126-D128</f>
        <v>21.96</v>
      </c>
      <c r="E129" s="224"/>
      <c r="F129" s="153"/>
    </row>
    <row r="130" spans="1:6" ht="64.5" thickBot="1" x14ac:dyDescent="0.25">
      <c r="A130" s="225" t="s">
        <v>32</v>
      </c>
      <c r="B130" s="19">
        <v>87536</v>
      </c>
      <c r="C130" s="20" t="s">
        <v>362</v>
      </c>
      <c r="D130" s="226" t="s">
        <v>15</v>
      </c>
      <c r="E130" s="227">
        <v>10.07</v>
      </c>
      <c r="F130" s="203"/>
    </row>
    <row r="131" spans="1:6" x14ac:dyDescent="0.2">
      <c r="A131" s="117"/>
      <c r="B131" s="48"/>
      <c r="C131" s="41" t="s">
        <v>250</v>
      </c>
      <c r="D131" s="41"/>
      <c r="E131" s="147"/>
      <c r="F131" s="110"/>
    </row>
    <row r="132" spans="1:6" x14ac:dyDescent="0.2">
      <c r="A132" s="117"/>
      <c r="B132" s="33" t="s">
        <v>239</v>
      </c>
      <c r="C132" s="9" t="s">
        <v>240</v>
      </c>
      <c r="D132" s="9" t="s">
        <v>242</v>
      </c>
      <c r="E132" s="105"/>
      <c r="F132" s="110"/>
    </row>
    <row r="133" spans="1:6" x14ac:dyDescent="0.2">
      <c r="A133" s="117"/>
      <c r="B133" s="34">
        <v>1.9</v>
      </c>
      <c r="C133" s="24">
        <v>1.8</v>
      </c>
      <c r="D133" s="24">
        <f>B133*C133</f>
        <v>3.42</v>
      </c>
      <c r="E133" s="105"/>
      <c r="F133" s="110"/>
    </row>
    <row r="134" spans="1:6" x14ac:dyDescent="0.2">
      <c r="A134" s="117"/>
      <c r="B134" s="34">
        <v>1.9</v>
      </c>
      <c r="C134" s="24">
        <v>1.8</v>
      </c>
      <c r="D134" s="24">
        <f>B134*C134</f>
        <v>3.42</v>
      </c>
      <c r="E134" s="105"/>
      <c r="F134" s="110"/>
    </row>
    <row r="135" spans="1:6" x14ac:dyDescent="0.2">
      <c r="A135" s="117"/>
      <c r="B135" s="34">
        <v>1.1000000000000001</v>
      </c>
      <c r="C135" s="24">
        <v>1.8</v>
      </c>
      <c r="D135" s="24">
        <f>B135*C135</f>
        <v>1.9800000000000002</v>
      </c>
      <c r="E135" s="105"/>
      <c r="F135" s="110"/>
    </row>
    <row r="136" spans="1:6" x14ac:dyDescent="0.2">
      <c r="A136" s="117"/>
      <c r="B136" s="34">
        <v>1.1000000000000001</v>
      </c>
      <c r="C136" s="24">
        <v>1.8</v>
      </c>
      <c r="D136" s="24">
        <f>B136*C136</f>
        <v>1.9800000000000002</v>
      </c>
      <c r="E136" s="105"/>
      <c r="F136" s="110"/>
    </row>
    <row r="137" spans="1:6" x14ac:dyDescent="0.2">
      <c r="A137" s="117"/>
      <c r="B137" s="49"/>
      <c r="C137" s="52" t="s">
        <v>242</v>
      </c>
      <c r="D137" s="25">
        <f>SUM(D133:D136)</f>
        <v>10.8</v>
      </c>
      <c r="E137" s="105"/>
      <c r="F137" s="110"/>
    </row>
    <row r="138" spans="1:6" x14ac:dyDescent="0.2">
      <c r="A138" s="117"/>
      <c r="B138" s="49"/>
      <c r="C138" s="9" t="s">
        <v>253</v>
      </c>
      <c r="D138" s="53"/>
      <c r="E138" s="105"/>
      <c r="F138" s="110"/>
    </row>
    <row r="139" spans="1:6" x14ac:dyDescent="0.2">
      <c r="A139" s="117"/>
      <c r="B139" s="33" t="s">
        <v>239</v>
      </c>
      <c r="C139" s="9" t="s">
        <v>240</v>
      </c>
      <c r="D139" s="9" t="s">
        <v>242</v>
      </c>
      <c r="E139" s="105"/>
      <c r="F139" s="110"/>
    </row>
    <row r="140" spans="1:6" x14ac:dyDescent="0.2">
      <c r="A140" s="117"/>
      <c r="B140" s="34">
        <v>0.35</v>
      </c>
      <c r="C140" s="24">
        <v>1</v>
      </c>
      <c r="D140" s="24">
        <f>B140*C140</f>
        <v>0.35</v>
      </c>
      <c r="E140" s="105"/>
      <c r="F140" s="110"/>
    </row>
    <row r="141" spans="1:6" ht="13.5" thickBot="1" x14ac:dyDescent="0.25">
      <c r="A141" s="117"/>
      <c r="B141" s="34"/>
      <c r="C141" s="24" t="s">
        <v>319</v>
      </c>
      <c r="D141" s="24">
        <v>1.08</v>
      </c>
      <c r="E141" s="105" t="s">
        <v>320</v>
      </c>
      <c r="F141" s="110"/>
    </row>
    <row r="142" spans="1:6" ht="13.5" thickBot="1" x14ac:dyDescent="0.25">
      <c r="A142" s="437" t="s">
        <v>244</v>
      </c>
      <c r="B142" s="438"/>
      <c r="C142" s="439"/>
      <c r="D142" s="138">
        <f>D137+D140-D141</f>
        <v>10.07</v>
      </c>
      <c r="E142" s="143"/>
      <c r="F142" s="110"/>
    </row>
    <row r="143" spans="1:6" ht="51.75" thickBot="1" x14ac:dyDescent="0.25">
      <c r="A143" s="131" t="s">
        <v>33</v>
      </c>
      <c r="B143" s="19">
        <v>87271</v>
      </c>
      <c r="C143" s="20" t="s">
        <v>370</v>
      </c>
      <c r="D143" s="156" t="s">
        <v>15</v>
      </c>
      <c r="E143" s="218">
        <v>10.07</v>
      </c>
      <c r="F143" s="136"/>
    </row>
    <row r="144" spans="1:6" x14ac:dyDescent="0.2">
      <c r="A144" s="117"/>
      <c r="B144" s="48"/>
      <c r="C144" s="41" t="s">
        <v>250</v>
      </c>
      <c r="D144" s="41"/>
      <c r="E144" s="144"/>
      <c r="F144" s="110"/>
    </row>
    <row r="145" spans="1:6" x14ac:dyDescent="0.2">
      <c r="A145" s="117"/>
      <c r="B145" s="33" t="s">
        <v>239</v>
      </c>
      <c r="C145" s="9" t="s">
        <v>240</v>
      </c>
      <c r="D145" s="9" t="s">
        <v>242</v>
      </c>
      <c r="E145" s="21"/>
      <c r="F145" s="110"/>
    </row>
    <row r="146" spans="1:6" x14ac:dyDescent="0.2">
      <c r="A146" s="117"/>
      <c r="B146" s="34">
        <v>1.9</v>
      </c>
      <c r="C146" s="24">
        <v>1.8</v>
      </c>
      <c r="D146" s="24">
        <f>B146*C146</f>
        <v>3.42</v>
      </c>
      <c r="E146" s="21"/>
      <c r="F146" s="110"/>
    </row>
    <row r="147" spans="1:6" x14ac:dyDescent="0.2">
      <c r="A147" s="117"/>
      <c r="B147" s="34">
        <v>1.9</v>
      </c>
      <c r="C147" s="24">
        <v>1.8</v>
      </c>
      <c r="D147" s="24">
        <f>B147*C147</f>
        <v>3.42</v>
      </c>
      <c r="E147" s="21"/>
      <c r="F147" s="110"/>
    </row>
    <row r="148" spans="1:6" x14ac:dyDescent="0.2">
      <c r="A148" s="117"/>
      <c r="B148" s="34">
        <v>1.1000000000000001</v>
      </c>
      <c r="C148" s="24">
        <v>1.8</v>
      </c>
      <c r="D148" s="24">
        <f>B148*C148</f>
        <v>1.9800000000000002</v>
      </c>
      <c r="E148" s="21"/>
      <c r="F148" s="110"/>
    </row>
    <row r="149" spans="1:6" x14ac:dyDescent="0.2">
      <c r="A149" s="117"/>
      <c r="B149" s="34">
        <v>1.1000000000000001</v>
      </c>
      <c r="C149" s="24">
        <v>1.8</v>
      </c>
      <c r="D149" s="24">
        <f>B149*C149</f>
        <v>1.9800000000000002</v>
      </c>
      <c r="E149" s="21"/>
      <c r="F149" s="110"/>
    </row>
    <row r="150" spans="1:6" x14ac:dyDescent="0.2">
      <c r="A150" s="117"/>
      <c r="B150" s="49"/>
      <c r="C150" s="52" t="s">
        <v>242</v>
      </c>
      <c r="D150" s="25">
        <f>SUM(D146:D149)</f>
        <v>10.8</v>
      </c>
      <c r="E150" s="21"/>
      <c r="F150" s="110"/>
    </row>
    <row r="151" spans="1:6" x14ac:dyDescent="0.2">
      <c r="A151" s="117"/>
      <c r="B151" s="49"/>
      <c r="C151" s="9" t="s">
        <v>253</v>
      </c>
      <c r="D151" s="53"/>
      <c r="E151" s="21"/>
      <c r="F151" s="110"/>
    </row>
    <row r="152" spans="1:6" x14ac:dyDescent="0.2">
      <c r="A152" s="117"/>
      <c r="B152" s="33" t="s">
        <v>239</v>
      </c>
      <c r="C152" s="9" t="s">
        <v>240</v>
      </c>
      <c r="D152" s="9" t="s">
        <v>242</v>
      </c>
      <c r="E152" s="21"/>
      <c r="F152" s="110"/>
    </row>
    <row r="153" spans="1:6" x14ac:dyDescent="0.2">
      <c r="A153" s="117"/>
      <c r="B153" s="34">
        <v>0.35</v>
      </c>
      <c r="C153" s="24">
        <v>1</v>
      </c>
      <c r="D153" s="24">
        <f>B153*C153</f>
        <v>0.35</v>
      </c>
      <c r="E153" s="21"/>
      <c r="F153" s="110"/>
    </row>
    <row r="154" spans="1:6" x14ac:dyDescent="0.2">
      <c r="A154" s="117"/>
      <c r="B154" s="49"/>
      <c r="C154" s="52" t="s">
        <v>242</v>
      </c>
      <c r="D154" s="40">
        <f>D153</f>
        <v>0.35</v>
      </c>
      <c r="E154" s="21"/>
      <c r="F154" s="110"/>
    </row>
    <row r="155" spans="1:6" ht="13.5" thickBot="1" x14ac:dyDescent="0.25">
      <c r="A155" s="200"/>
      <c r="B155" s="201"/>
      <c r="C155" s="202" t="s">
        <v>318</v>
      </c>
      <c r="D155" s="24">
        <v>1.08</v>
      </c>
      <c r="E155" s="105" t="s">
        <v>320</v>
      </c>
      <c r="F155" s="110"/>
    </row>
    <row r="156" spans="1:6" x14ac:dyDescent="0.2">
      <c r="A156" s="437" t="s">
        <v>244</v>
      </c>
      <c r="B156" s="438"/>
      <c r="C156" s="439"/>
      <c r="D156" s="177">
        <f>D150+D154-D155</f>
        <v>10.07</v>
      </c>
      <c r="E156" s="139"/>
      <c r="F156" s="110"/>
    </row>
    <row r="157" spans="1:6" ht="10.7" customHeight="1" thickBot="1" x14ac:dyDescent="0.25">
      <c r="A157" s="137" t="s">
        <v>35</v>
      </c>
      <c r="B157" s="106"/>
      <c r="C157" s="429" t="s">
        <v>36</v>
      </c>
      <c r="D157" s="432"/>
      <c r="E157" s="432"/>
      <c r="F157" s="436"/>
    </row>
    <row r="158" spans="1:6" ht="39" thickBot="1" x14ac:dyDescent="0.25">
      <c r="A158" s="131" t="s">
        <v>37</v>
      </c>
      <c r="B158" s="2">
        <v>87757</v>
      </c>
      <c r="C158" s="5" t="s">
        <v>177</v>
      </c>
      <c r="D158" s="134" t="s">
        <v>20</v>
      </c>
      <c r="E158" s="135">
        <v>0.55000000000000004</v>
      </c>
      <c r="F158" s="136"/>
    </row>
    <row r="159" spans="1:6" x14ac:dyDescent="0.2">
      <c r="A159" s="121"/>
      <c r="B159" s="13"/>
      <c r="C159" s="57" t="s">
        <v>258</v>
      </c>
      <c r="D159" s="57"/>
      <c r="E159" s="103"/>
      <c r="F159" s="110"/>
    </row>
    <row r="160" spans="1:6" x14ac:dyDescent="0.2">
      <c r="A160" s="78"/>
      <c r="B160" s="33" t="s">
        <v>239</v>
      </c>
      <c r="C160" s="9" t="s">
        <v>241</v>
      </c>
      <c r="D160" s="3" t="s">
        <v>240</v>
      </c>
      <c r="E160" s="76" t="s">
        <v>242</v>
      </c>
      <c r="F160" s="110"/>
    </row>
    <row r="161" spans="1:6" x14ac:dyDescent="0.2">
      <c r="A161" s="78"/>
      <c r="B161" s="4">
        <v>1.9</v>
      </c>
      <c r="C161" s="18">
        <v>1.1000000000000001</v>
      </c>
      <c r="D161" s="24">
        <v>0.1</v>
      </c>
      <c r="E161" s="76">
        <f>B161*C161*D161</f>
        <v>0.20899999999999999</v>
      </c>
      <c r="F161" s="110"/>
    </row>
    <row r="162" spans="1:6" x14ac:dyDescent="0.2">
      <c r="A162" s="78"/>
      <c r="B162" s="4"/>
      <c r="C162" s="56"/>
      <c r="D162" s="44" t="s">
        <v>242</v>
      </c>
      <c r="E162" s="60">
        <f>E161</f>
        <v>0.20899999999999999</v>
      </c>
      <c r="F162" s="110"/>
    </row>
    <row r="163" spans="1:6" x14ac:dyDescent="0.2">
      <c r="A163" s="78"/>
      <c r="B163" s="4"/>
      <c r="C163" s="56" t="s">
        <v>259</v>
      </c>
      <c r="D163" s="24"/>
      <c r="E163" s="60"/>
      <c r="F163" s="110"/>
    </row>
    <row r="164" spans="1:6" x14ac:dyDescent="0.2">
      <c r="A164" s="78"/>
      <c r="B164" s="33" t="s">
        <v>239</v>
      </c>
      <c r="C164" s="9" t="s">
        <v>241</v>
      </c>
      <c r="D164" s="3" t="s">
        <v>240</v>
      </c>
      <c r="E164" s="76" t="s">
        <v>242</v>
      </c>
      <c r="F164" s="110"/>
    </row>
    <row r="165" spans="1:6" x14ac:dyDescent="0.2">
      <c r="A165" s="78"/>
      <c r="B165" s="4">
        <v>3.3</v>
      </c>
      <c r="C165" s="18">
        <v>0.28000000000000003</v>
      </c>
      <c r="D165" s="24">
        <v>0.1</v>
      </c>
      <c r="E165" s="76">
        <f>B165*C165*D165</f>
        <v>9.240000000000001E-2</v>
      </c>
      <c r="F165" s="110"/>
    </row>
    <row r="166" spans="1:6" x14ac:dyDescent="0.2">
      <c r="A166" s="78"/>
      <c r="B166" s="4">
        <v>3.3</v>
      </c>
      <c r="C166" s="56">
        <v>0.28000000000000003</v>
      </c>
      <c r="D166" s="24">
        <v>0.1</v>
      </c>
      <c r="E166" s="76">
        <f>B166*C166*D166</f>
        <v>9.240000000000001E-2</v>
      </c>
      <c r="F166" s="110"/>
    </row>
    <row r="167" spans="1:6" x14ac:dyDescent="0.2">
      <c r="A167" s="78"/>
      <c r="B167" s="4">
        <v>1.45</v>
      </c>
      <c r="C167" s="56">
        <v>0.28000000000000003</v>
      </c>
      <c r="D167" s="24">
        <v>0.1</v>
      </c>
      <c r="E167" s="76">
        <f>B167*C167*D167</f>
        <v>4.0600000000000004E-2</v>
      </c>
      <c r="F167" s="110"/>
    </row>
    <row r="168" spans="1:6" x14ac:dyDescent="0.2">
      <c r="A168" s="78"/>
      <c r="B168" s="4">
        <v>1.45</v>
      </c>
      <c r="C168" s="56">
        <v>0.78</v>
      </c>
      <c r="D168" s="24">
        <v>0.1</v>
      </c>
      <c r="E168" s="76">
        <f>B168*C168*D168</f>
        <v>0.11310000000000001</v>
      </c>
      <c r="F168" s="110"/>
    </row>
    <row r="169" spans="1:6" ht="13.5" thickBot="1" x14ac:dyDescent="0.25">
      <c r="A169" s="78"/>
      <c r="B169" s="4"/>
      <c r="C169" s="56"/>
      <c r="D169" s="44" t="s">
        <v>242</v>
      </c>
      <c r="E169" s="102">
        <f>SUM(E165:E168)</f>
        <v>0.33850000000000002</v>
      </c>
      <c r="F169" s="110"/>
    </row>
    <row r="170" spans="1:6" ht="13.5" thickBot="1" x14ac:dyDescent="0.25">
      <c r="A170" s="437" t="s">
        <v>244</v>
      </c>
      <c r="B170" s="438"/>
      <c r="C170" s="439"/>
      <c r="D170" s="446">
        <f>E162+E169</f>
        <v>0.54749999999999999</v>
      </c>
      <c r="E170" s="447"/>
      <c r="F170" s="110"/>
    </row>
    <row r="171" spans="1:6" ht="39" thickBot="1" x14ac:dyDescent="0.25">
      <c r="A171" s="131" t="s">
        <v>38</v>
      </c>
      <c r="B171" s="7">
        <v>94990</v>
      </c>
      <c r="C171" s="12" t="s">
        <v>178</v>
      </c>
      <c r="D171" s="134" t="s">
        <v>20</v>
      </c>
      <c r="E171" s="135">
        <v>0.28999999999999998</v>
      </c>
      <c r="F171" s="136"/>
    </row>
    <row r="172" spans="1:6" x14ac:dyDescent="0.2">
      <c r="A172" s="121"/>
      <c r="B172" s="13"/>
      <c r="C172" s="57" t="s">
        <v>260</v>
      </c>
      <c r="D172" s="57"/>
      <c r="E172" s="103"/>
      <c r="F172" s="110"/>
    </row>
    <row r="173" spans="1:6" x14ac:dyDescent="0.2">
      <c r="A173" s="78"/>
      <c r="B173" s="33" t="s">
        <v>239</v>
      </c>
      <c r="C173" s="9" t="s">
        <v>241</v>
      </c>
      <c r="D173" s="3" t="s">
        <v>240</v>
      </c>
      <c r="E173" s="76" t="s">
        <v>242</v>
      </c>
      <c r="F173" s="110"/>
    </row>
    <row r="174" spans="1:6" x14ac:dyDescent="0.2">
      <c r="A174" s="78"/>
      <c r="B174" s="4">
        <v>3.7</v>
      </c>
      <c r="C174" s="18">
        <v>0.5</v>
      </c>
      <c r="D174" s="24">
        <v>0.05</v>
      </c>
      <c r="E174" s="76">
        <f>B174*C174*D174</f>
        <v>9.2500000000000013E-2</v>
      </c>
      <c r="F174" s="110"/>
    </row>
    <row r="175" spans="1:6" x14ac:dyDescent="0.2">
      <c r="A175" s="78"/>
      <c r="B175" s="4">
        <v>3.7</v>
      </c>
      <c r="C175" s="18">
        <v>0.5</v>
      </c>
      <c r="D175" s="24">
        <v>0.05</v>
      </c>
      <c r="E175" s="76">
        <f>B175*C175*D175</f>
        <v>9.2500000000000013E-2</v>
      </c>
      <c r="F175" s="110"/>
    </row>
    <row r="176" spans="1:6" x14ac:dyDescent="0.2">
      <c r="A176" s="78"/>
      <c r="B176" s="4">
        <v>1.4</v>
      </c>
      <c r="C176" s="18">
        <v>0.5</v>
      </c>
      <c r="D176" s="24">
        <v>0.05</v>
      </c>
      <c r="E176" s="76">
        <f>B176*C176*D176</f>
        <v>3.4999999999999996E-2</v>
      </c>
      <c r="F176" s="110"/>
    </row>
    <row r="177" spans="1:6" ht="13.5" thickBot="1" x14ac:dyDescent="0.25">
      <c r="A177" s="78"/>
      <c r="B177" s="4">
        <v>1.4</v>
      </c>
      <c r="C177" s="18">
        <v>1</v>
      </c>
      <c r="D177" s="46">
        <v>0.05</v>
      </c>
      <c r="E177" s="102">
        <f>B177*C177*D177</f>
        <v>6.9999999999999993E-2</v>
      </c>
      <c r="F177" s="110"/>
    </row>
    <row r="178" spans="1:6" ht="13.5" thickBot="1" x14ac:dyDescent="0.25">
      <c r="A178" s="437" t="s">
        <v>244</v>
      </c>
      <c r="B178" s="438"/>
      <c r="C178" s="439"/>
      <c r="D178" s="446">
        <f>SUM(E174:E177)</f>
        <v>0.29000000000000004</v>
      </c>
      <c r="E178" s="447"/>
      <c r="F178" s="110"/>
    </row>
    <row r="179" spans="1:6" ht="39" thickBot="1" x14ac:dyDescent="0.25">
      <c r="A179" s="131" t="s">
        <v>39</v>
      </c>
      <c r="B179" s="8">
        <v>87246</v>
      </c>
      <c r="C179" s="22" t="s">
        <v>231</v>
      </c>
      <c r="D179" s="134" t="s">
        <v>15</v>
      </c>
      <c r="E179" s="135">
        <v>2.09</v>
      </c>
      <c r="F179" s="136"/>
    </row>
    <row r="180" spans="1:6" x14ac:dyDescent="0.2">
      <c r="A180" s="121"/>
      <c r="B180" s="13"/>
      <c r="C180" s="57" t="s">
        <v>258</v>
      </c>
      <c r="D180" s="57"/>
      <c r="E180" s="63"/>
      <c r="F180" s="110"/>
    </row>
    <row r="181" spans="1:6" x14ac:dyDescent="0.2">
      <c r="A181" s="78"/>
      <c r="B181" s="33" t="s">
        <v>239</v>
      </c>
      <c r="C181" s="9" t="s">
        <v>241</v>
      </c>
      <c r="D181" s="57" t="s">
        <v>242</v>
      </c>
      <c r="E181" s="60"/>
      <c r="F181" s="110"/>
    </row>
    <row r="182" spans="1:6" ht="13.5" thickBot="1" x14ac:dyDescent="0.25">
      <c r="A182" s="78"/>
      <c r="B182" s="4">
        <v>1.9</v>
      </c>
      <c r="C182" s="18">
        <v>1.1000000000000001</v>
      </c>
      <c r="D182" s="32">
        <f>B182*C182</f>
        <v>2.09</v>
      </c>
      <c r="E182" s="60"/>
      <c r="F182" s="110"/>
    </row>
    <row r="183" spans="1:6" ht="13.5" customHeight="1" thickBot="1" x14ac:dyDescent="0.25">
      <c r="A183" s="465" t="s">
        <v>244</v>
      </c>
      <c r="B183" s="444"/>
      <c r="C183" s="495"/>
      <c r="D183" s="450">
        <f>SUM(E179:E182)</f>
        <v>2.09</v>
      </c>
      <c r="E183" s="455"/>
      <c r="F183" s="110"/>
    </row>
    <row r="184" spans="1:6" ht="13.5" thickBot="1" x14ac:dyDescent="0.25">
      <c r="A184" s="159" t="s">
        <v>41</v>
      </c>
      <c r="B184" s="160"/>
      <c r="C184" s="452" t="s">
        <v>42</v>
      </c>
      <c r="D184" s="453"/>
      <c r="E184" s="453"/>
      <c r="F184" s="454"/>
    </row>
    <row r="185" spans="1:6" ht="13.5" thickBot="1" x14ac:dyDescent="0.25">
      <c r="A185" s="157" t="s">
        <v>43</v>
      </c>
      <c r="B185" s="158"/>
      <c r="C185" s="482" t="s">
        <v>44</v>
      </c>
      <c r="D185" s="483"/>
      <c r="E185" s="483"/>
      <c r="F185" s="484"/>
    </row>
    <row r="186" spans="1:6" ht="39" thickBot="1" x14ac:dyDescent="0.25">
      <c r="A186" s="155" t="s">
        <v>45</v>
      </c>
      <c r="B186" s="55" t="s">
        <v>181</v>
      </c>
      <c r="C186" s="142" t="s">
        <v>180</v>
      </c>
      <c r="D186" s="156" t="s">
        <v>15</v>
      </c>
      <c r="E186" s="135">
        <v>5.99</v>
      </c>
      <c r="F186" s="136"/>
    </row>
    <row r="187" spans="1:6" x14ac:dyDescent="0.2">
      <c r="A187" s="152"/>
      <c r="B187" s="13"/>
      <c r="C187" s="57" t="s">
        <v>261</v>
      </c>
      <c r="D187" s="57"/>
      <c r="E187" s="103"/>
      <c r="F187" s="110"/>
    </row>
    <row r="188" spans="1:6" x14ac:dyDescent="0.2">
      <c r="A188" s="80"/>
      <c r="B188" s="33" t="s">
        <v>239</v>
      </c>
      <c r="C188" s="9" t="s">
        <v>241</v>
      </c>
      <c r="D188" s="57" t="s">
        <v>242</v>
      </c>
      <c r="E188" s="76"/>
      <c r="F188" s="110"/>
    </row>
    <row r="189" spans="1:6" x14ac:dyDescent="0.2">
      <c r="A189" s="80"/>
      <c r="B189" s="34">
        <v>2.1</v>
      </c>
      <c r="C189" s="24">
        <v>1.81</v>
      </c>
      <c r="D189" s="32">
        <f>B189*C189</f>
        <v>3.8010000000000002</v>
      </c>
      <c r="E189" s="76"/>
      <c r="F189" s="110"/>
    </row>
    <row r="190" spans="1:6" ht="13.5" thickBot="1" x14ac:dyDescent="0.25">
      <c r="A190" s="80"/>
      <c r="B190" s="34">
        <v>1.75</v>
      </c>
      <c r="C190" s="24">
        <v>1.25</v>
      </c>
      <c r="D190" s="32">
        <f>B190*C190</f>
        <v>2.1875</v>
      </c>
      <c r="E190" s="76"/>
      <c r="F190" s="110"/>
    </row>
    <row r="191" spans="1:6" ht="13.5" thickBot="1" x14ac:dyDescent="0.25">
      <c r="A191" s="437" t="s">
        <v>244</v>
      </c>
      <c r="B191" s="438"/>
      <c r="C191" s="439"/>
      <c r="D191" s="446">
        <f>SUM(D187:D190)</f>
        <v>5.9885000000000002</v>
      </c>
      <c r="E191" s="447"/>
      <c r="F191" s="110"/>
    </row>
    <row r="192" spans="1:6" ht="51.75" thickBot="1" x14ac:dyDescent="0.25">
      <c r="A192" s="163" t="s">
        <v>46</v>
      </c>
      <c r="B192" s="164" t="s">
        <v>183</v>
      </c>
      <c r="C192" s="165" t="s">
        <v>182</v>
      </c>
      <c r="D192" s="166" t="s">
        <v>15</v>
      </c>
      <c r="E192" s="167">
        <v>5.99</v>
      </c>
      <c r="F192" s="162"/>
    </row>
    <row r="193" spans="1:6" x14ac:dyDescent="0.2">
      <c r="A193" s="168"/>
      <c r="B193" s="169"/>
      <c r="C193" s="170" t="s">
        <v>261</v>
      </c>
      <c r="D193" s="170"/>
      <c r="E193" s="171"/>
      <c r="F193" s="175"/>
    </row>
    <row r="194" spans="1:6" x14ac:dyDescent="0.2">
      <c r="A194" s="80"/>
      <c r="B194" s="33" t="s">
        <v>239</v>
      </c>
      <c r="C194" s="9" t="s">
        <v>241</v>
      </c>
      <c r="D194" s="57" t="s">
        <v>242</v>
      </c>
      <c r="E194" s="76"/>
      <c r="F194" s="110"/>
    </row>
    <row r="195" spans="1:6" x14ac:dyDescent="0.2">
      <c r="A195" s="80"/>
      <c r="B195" s="34">
        <v>2.1</v>
      </c>
      <c r="C195" s="24">
        <v>1.81</v>
      </c>
      <c r="D195" s="32">
        <f>B195*C195</f>
        <v>3.8010000000000002</v>
      </c>
      <c r="E195" s="76"/>
      <c r="F195" s="110"/>
    </row>
    <row r="196" spans="1:6" ht="13.5" thickBot="1" x14ac:dyDescent="0.25">
      <c r="A196" s="80"/>
      <c r="B196" s="34">
        <v>1.75</v>
      </c>
      <c r="C196" s="24">
        <v>1.25</v>
      </c>
      <c r="D196" s="32">
        <f>B196*C196</f>
        <v>2.1875</v>
      </c>
      <c r="E196" s="76"/>
      <c r="F196" s="110"/>
    </row>
    <row r="197" spans="1:6" ht="13.5" thickBot="1" x14ac:dyDescent="0.25">
      <c r="A197" s="434" t="s">
        <v>244</v>
      </c>
      <c r="B197" s="435"/>
      <c r="C197" s="440"/>
      <c r="D197" s="450">
        <f>SUM(D193:D196)</f>
        <v>5.9885000000000002</v>
      </c>
      <c r="E197" s="451"/>
      <c r="F197" s="176"/>
    </row>
    <row r="198" spans="1:6" ht="13.5" thickBot="1" x14ac:dyDescent="0.25">
      <c r="A198" s="173" t="s">
        <v>47</v>
      </c>
      <c r="B198" s="174"/>
      <c r="C198" s="473" t="s">
        <v>48</v>
      </c>
      <c r="D198" s="474"/>
      <c r="E198" s="474"/>
      <c r="F198" s="475"/>
    </row>
    <row r="199" spans="1:6" ht="39" thickBot="1" x14ac:dyDescent="0.25">
      <c r="A199" s="131" t="s">
        <v>49</v>
      </c>
      <c r="B199" s="2">
        <v>92769</v>
      </c>
      <c r="C199" s="5" t="s">
        <v>379</v>
      </c>
      <c r="D199" s="134" t="s">
        <v>50</v>
      </c>
      <c r="E199" s="135">
        <v>5.43</v>
      </c>
      <c r="F199" s="136" t="s">
        <v>403</v>
      </c>
    </row>
    <row r="200" spans="1:6" ht="39" thickBot="1" x14ac:dyDescent="0.25">
      <c r="A200" s="131" t="s">
        <v>51</v>
      </c>
      <c r="B200" s="132">
        <v>94975</v>
      </c>
      <c r="C200" s="133" t="s">
        <v>184</v>
      </c>
      <c r="D200" s="134" t="s">
        <v>20</v>
      </c>
      <c r="E200" s="135">
        <v>0.09</v>
      </c>
      <c r="F200" s="136"/>
    </row>
    <row r="201" spans="1:6" x14ac:dyDescent="0.2">
      <c r="A201" s="121"/>
      <c r="B201" s="13"/>
      <c r="C201" s="57" t="s">
        <v>260</v>
      </c>
      <c r="D201" s="57"/>
      <c r="E201" s="103"/>
      <c r="F201" s="110"/>
    </row>
    <row r="202" spans="1:6" x14ac:dyDescent="0.2">
      <c r="A202" s="78"/>
      <c r="B202" s="33" t="s">
        <v>239</v>
      </c>
      <c r="C202" s="9" t="s">
        <v>241</v>
      </c>
      <c r="D202" s="3" t="s">
        <v>240</v>
      </c>
      <c r="E202" s="76" t="s">
        <v>242</v>
      </c>
      <c r="F202" s="110"/>
    </row>
    <row r="203" spans="1:6" x14ac:dyDescent="0.2">
      <c r="A203" s="78"/>
      <c r="B203" s="4">
        <v>1.4</v>
      </c>
      <c r="C203" s="18">
        <v>0.2</v>
      </c>
      <c r="D203" s="24">
        <v>7.0000000000000007E-2</v>
      </c>
      <c r="E203" s="76">
        <f>B203*C203*D203</f>
        <v>1.9599999999999999E-2</v>
      </c>
      <c r="F203" s="110"/>
    </row>
    <row r="204" spans="1:6" x14ac:dyDescent="0.2">
      <c r="A204" s="78"/>
      <c r="B204" s="4">
        <v>1.4</v>
      </c>
      <c r="C204" s="18">
        <v>0.2</v>
      </c>
      <c r="D204" s="3">
        <v>7.0000000000000007E-2</v>
      </c>
      <c r="E204" s="76">
        <f>B204*C204*D204</f>
        <v>1.9599999999999999E-2</v>
      </c>
      <c r="F204" s="110"/>
    </row>
    <row r="205" spans="1:6" x14ac:dyDescent="0.2">
      <c r="A205" s="78"/>
      <c r="B205" s="4"/>
      <c r="C205" s="18" t="s">
        <v>262</v>
      </c>
      <c r="D205" s="3"/>
      <c r="E205" s="76"/>
      <c r="F205" s="110"/>
    </row>
    <row r="206" spans="1:6" x14ac:dyDescent="0.2">
      <c r="A206" s="78"/>
      <c r="B206" s="4" t="s">
        <v>239</v>
      </c>
      <c r="C206" s="18" t="s">
        <v>241</v>
      </c>
      <c r="D206" s="3" t="s">
        <v>240</v>
      </c>
      <c r="E206" s="76" t="s">
        <v>242</v>
      </c>
      <c r="F206" s="110"/>
    </row>
    <row r="207" spans="1:6" ht="13.5" thickBot="1" x14ac:dyDescent="0.25">
      <c r="A207" s="78"/>
      <c r="B207" s="4">
        <v>1.2</v>
      </c>
      <c r="C207" s="18">
        <v>1.2</v>
      </c>
      <c r="D207" s="62">
        <v>7.0000000000000007E-2</v>
      </c>
      <c r="E207" s="102">
        <v>0.05</v>
      </c>
      <c r="F207" s="110"/>
    </row>
    <row r="208" spans="1:6" ht="13.5" thickBot="1" x14ac:dyDescent="0.25">
      <c r="A208" s="437" t="s">
        <v>244</v>
      </c>
      <c r="B208" s="438"/>
      <c r="C208" s="439"/>
      <c r="D208" s="441">
        <f>E203+E204+E207</f>
        <v>8.9200000000000002E-2</v>
      </c>
      <c r="E208" s="442"/>
      <c r="F208" s="110"/>
    </row>
    <row r="209" spans="1:6" ht="26.25" thickBot="1" x14ac:dyDescent="0.25">
      <c r="A209" s="131" t="s">
        <v>52</v>
      </c>
      <c r="B209" s="132">
        <v>92271</v>
      </c>
      <c r="C209" s="133" t="s">
        <v>53</v>
      </c>
      <c r="D209" s="134" t="s">
        <v>15</v>
      </c>
      <c r="E209" s="135">
        <v>1.62</v>
      </c>
      <c r="F209" s="136"/>
    </row>
    <row r="210" spans="1:6" x14ac:dyDescent="0.2">
      <c r="A210" s="121"/>
      <c r="B210" s="13"/>
      <c r="C210" s="57" t="s">
        <v>263</v>
      </c>
      <c r="D210" s="57"/>
      <c r="E210" s="63"/>
      <c r="F210" s="110"/>
    </row>
    <row r="211" spans="1:6" x14ac:dyDescent="0.2">
      <c r="A211" s="78"/>
      <c r="B211" s="33" t="s">
        <v>239</v>
      </c>
      <c r="C211" s="9" t="s">
        <v>241</v>
      </c>
      <c r="D211" s="57" t="s">
        <v>242</v>
      </c>
      <c r="E211" s="63"/>
      <c r="F211" s="110"/>
    </row>
    <row r="212" spans="1:6" x14ac:dyDescent="0.2">
      <c r="A212" s="78"/>
      <c r="B212" s="34">
        <v>1.4</v>
      </c>
      <c r="C212" s="24">
        <v>0.2</v>
      </c>
      <c r="D212" s="32">
        <f>B212*C212</f>
        <v>0.27999999999999997</v>
      </c>
      <c r="E212" s="63"/>
      <c r="F212" s="110"/>
    </row>
    <row r="213" spans="1:6" x14ac:dyDescent="0.2">
      <c r="A213" s="78"/>
      <c r="B213" s="4">
        <v>1.4</v>
      </c>
      <c r="C213" s="56">
        <v>0.2</v>
      </c>
      <c r="D213" s="32">
        <f>B213*C213</f>
        <v>0.27999999999999997</v>
      </c>
      <c r="E213" s="63"/>
      <c r="F213" s="110"/>
    </row>
    <row r="214" spans="1:6" x14ac:dyDescent="0.2">
      <c r="A214" s="78"/>
      <c r="B214" s="2"/>
      <c r="C214" s="52" t="s">
        <v>242</v>
      </c>
      <c r="D214" s="25">
        <f>SUM(D212:D213)</f>
        <v>0.55999999999999994</v>
      </c>
      <c r="E214" s="63"/>
      <c r="F214" s="110"/>
    </row>
    <row r="215" spans="1:6" x14ac:dyDescent="0.2">
      <c r="A215" s="78"/>
      <c r="B215" s="2"/>
      <c r="C215" s="18" t="s">
        <v>262</v>
      </c>
      <c r="D215" s="57"/>
      <c r="E215" s="63"/>
      <c r="F215" s="110"/>
    </row>
    <row r="216" spans="1:6" x14ac:dyDescent="0.2">
      <c r="A216" s="78"/>
      <c r="B216" s="64" t="s">
        <v>239</v>
      </c>
      <c r="C216" s="28" t="s">
        <v>241</v>
      </c>
      <c r="D216" s="65" t="s">
        <v>242</v>
      </c>
      <c r="E216" s="63"/>
      <c r="F216" s="110"/>
    </row>
    <row r="217" spans="1:6" x14ac:dyDescent="0.2">
      <c r="A217" s="80"/>
      <c r="B217" s="61">
        <v>1.2</v>
      </c>
      <c r="C217" s="58">
        <v>1.2</v>
      </c>
      <c r="D217" s="9">
        <v>0.72</v>
      </c>
      <c r="E217" s="29"/>
      <c r="F217" s="110"/>
    </row>
    <row r="218" spans="1:6" x14ac:dyDescent="0.2">
      <c r="A218" s="78"/>
      <c r="B218" s="13"/>
      <c r="C218" s="47" t="s">
        <v>242</v>
      </c>
      <c r="D218" s="25">
        <f>SUM(D216:D217)</f>
        <v>0.72</v>
      </c>
      <c r="E218" s="66"/>
      <c r="F218" s="110"/>
    </row>
    <row r="219" spans="1:6" x14ac:dyDescent="0.2">
      <c r="A219" s="78"/>
      <c r="B219" s="2"/>
      <c r="C219" s="18" t="s">
        <v>264</v>
      </c>
      <c r="D219" s="57"/>
      <c r="E219" s="63"/>
      <c r="F219" s="110"/>
    </row>
    <row r="220" spans="1:6" x14ac:dyDescent="0.2">
      <c r="A220" s="78"/>
      <c r="B220" s="64" t="s">
        <v>239</v>
      </c>
      <c r="C220" s="28" t="s">
        <v>241</v>
      </c>
      <c r="D220" s="65" t="s">
        <v>242</v>
      </c>
      <c r="E220" s="63"/>
      <c r="F220" s="110"/>
    </row>
    <row r="221" spans="1:6" x14ac:dyDescent="0.2">
      <c r="A221" s="80"/>
      <c r="B221" s="34">
        <v>1.4</v>
      </c>
      <c r="C221" s="28">
        <v>7.0000000000000007E-2</v>
      </c>
      <c r="D221" s="24">
        <f>B221*C221</f>
        <v>9.8000000000000004E-2</v>
      </c>
      <c r="E221" s="63"/>
      <c r="F221" s="110"/>
    </row>
    <row r="222" spans="1:6" x14ac:dyDescent="0.2">
      <c r="A222" s="80"/>
      <c r="B222" s="34">
        <v>1.4</v>
      </c>
      <c r="C222" s="28">
        <v>7.0000000000000007E-2</v>
      </c>
      <c r="D222" s="32">
        <f>B222*C222</f>
        <v>9.8000000000000004E-2</v>
      </c>
      <c r="E222" s="63"/>
      <c r="F222" s="110"/>
    </row>
    <row r="223" spans="1:6" x14ac:dyDescent="0.2">
      <c r="A223" s="80"/>
      <c r="B223" s="34">
        <v>0.2</v>
      </c>
      <c r="C223" s="28">
        <v>7.0000000000000007E-2</v>
      </c>
      <c r="D223" s="32">
        <f>B223*C223</f>
        <v>1.4000000000000002E-2</v>
      </c>
      <c r="E223" s="63"/>
      <c r="F223" s="110"/>
    </row>
    <row r="224" spans="1:6" x14ac:dyDescent="0.2">
      <c r="A224" s="80"/>
      <c r="B224" s="34">
        <v>0.2</v>
      </c>
      <c r="C224" s="28">
        <v>7.0000000000000007E-2</v>
      </c>
      <c r="D224" s="32">
        <f>B224*C224</f>
        <v>1.4000000000000002E-2</v>
      </c>
      <c r="E224" s="63"/>
      <c r="F224" s="110"/>
    </row>
    <row r="225" spans="1:6" x14ac:dyDescent="0.2">
      <c r="A225" s="80"/>
      <c r="B225" s="66">
        <v>1.69</v>
      </c>
      <c r="C225" s="9">
        <v>7.0000000000000007E-2</v>
      </c>
      <c r="D225" s="32">
        <f>B225*C225</f>
        <v>0.1183</v>
      </c>
      <c r="E225" s="63"/>
      <c r="F225" s="110"/>
    </row>
    <row r="226" spans="1:6" ht="13.5" thickBot="1" x14ac:dyDescent="0.25">
      <c r="A226" s="78"/>
      <c r="B226" s="67"/>
      <c r="C226" s="52" t="s">
        <v>242</v>
      </c>
      <c r="D226" s="25">
        <f>SUM(D221:D225)</f>
        <v>0.34230000000000005</v>
      </c>
      <c r="E226" s="63"/>
      <c r="F226" s="110"/>
    </row>
    <row r="227" spans="1:6" ht="13.5" thickBot="1" x14ac:dyDescent="0.25">
      <c r="A227" s="437" t="s">
        <v>244</v>
      </c>
      <c r="B227" s="438"/>
      <c r="C227" s="439"/>
      <c r="D227" s="441">
        <f>D214+D218+D226</f>
        <v>1.6222999999999999</v>
      </c>
      <c r="E227" s="442"/>
      <c r="F227" s="110"/>
    </row>
    <row r="228" spans="1:6" ht="13.5" thickBot="1" x14ac:dyDescent="0.25">
      <c r="A228" s="145" t="s">
        <v>54</v>
      </c>
      <c r="B228" s="161"/>
      <c r="C228" s="476" t="s">
        <v>55</v>
      </c>
      <c r="D228" s="477"/>
      <c r="E228" s="477"/>
      <c r="F228" s="478"/>
    </row>
    <row r="229" spans="1:6" ht="26.25" thickBot="1" x14ac:dyDescent="0.25">
      <c r="A229" s="131" t="s">
        <v>56</v>
      </c>
      <c r="B229" s="132">
        <v>94231</v>
      </c>
      <c r="C229" s="133" t="s">
        <v>179</v>
      </c>
      <c r="D229" s="134" t="s">
        <v>69</v>
      </c>
      <c r="E229" s="135">
        <v>2.4</v>
      </c>
      <c r="F229" s="136" t="s">
        <v>232</v>
      </c>
    </row>
    <row r="230" spans="1:6" ht="13.5" thickBot="1" x14ac:dyDescent="0.25">
      <c r="A230" s="159" t="s">
        <v>58</v>
      </c>
      <c r="B230" s="160"/>
      <c r="C230" s="452" t="s">
        <v>59</v>
      </c>
      <c r="D230" s="453"/>
      <c r="E230" s="453"/>
      <c r="F230" s="454"/>
    </row>
    <row r="231" spans="1:6" ht="39" thickBot="1" x14ac:dyDescent="0.25">
      <c r="A231" s="131" t="s">
        <v>60</v>
      </c>
      <c r="B231" s="132">
        <v>91341</v>
      </c>
      <c r="C231" s="133" t="s">
        <v>185</v>
      </c>
      <c r="D231" s="134" t="s">
        <v>15</v>
      </c>
      <c r="E231" s="135">
        <v>1.26</v>
      </c>
      <c r="F231" s="136" t="s">
        <v>233</v>
      </c>
    </row>
    <row r="232" spans="1:6" ht="13.5" thickBot="1" x14ac:dyDescent="0.25">
      <c r="A232" s="159" t="s">
        <v>62</v>
      </c>
      <c r="B232" s="160"/>
      <c r="C232" s="452" t="s">
        <v>63</v>
      </c>
      <c r="D232" s="453"/>
      <c r="E232" s="453"/>
      <c r="F232" s="454"/>
    </row>
    <row r="233" spans="1:6" ht="26.25" thickBot="1" x14ac:dyDescent="0.25">
      <c r="A233" s="131" t="s">
        <v>64</v>
      </c>
      <c r="B233" s="274">
        <v>88489</v>
      </c>
      <c r="C233" s="79" t="s">
        <v>384</v>
      </c>
      <c r="D233" s="134" t="s">
        <v>15</v>
      </c>
      <c r="E233" s="135">
        <v>21.54</v>
      </c>
      <c r="F233" s="136"/>
    </row>
    <row r="234" spans="1:6" x14ac:dyDescent="0.2">
      <c r="A234" s="149"/>
      <c r="B234" s="48"/>
      <c r="C234" s="41" t="s">
        <v>250</v>
      </c>
      <c r="D234" s="41"/>
      <c r="E234" s="141"/>
      <c r="F234" s="110"/>
    </row>
    <row r="235" spans="1:6" x14ac:dyDescent="0.2">
      <c r="A235" s="82"/>
      <c r="B235" s="33" t="s">
        <v>239</v>
      </c>
      <c r="C235" s="9" t="s">
        <v>240</v>
      </c>
      <c r="D235" s="9" t="s">
        <v>242</v>
      </c>
      <c r="E235" s="104"/>
      <c r="F235" s="110"/>
    </row>
    <row r="236" spans="1:6" x14ac:dyDescent="0.2">
      <c r="A236" s="82"/>
      <c r="B236" s="34">
        <v>1.9</v>
      </c>
      <c r="C236" s="24">
        <v>0.9</v>
      </c>
      <c r="D236" s="24">
        <f>B236*C236</f>
        <v>1.71</v>
      </c>
      <c r="E236" s="104"/>
      <c r="F236" s="110"/>
    </row>
    <row r="237" spans="1:6" x14ac:dyDescent="0.2">
      <c r="A237" s="82"/>
      <c r="B237" s="34">
        <v>1.9</v>
      </c>
      <c r="C237" s="24">
        <v>0.6</v>
      </c>
      <c r="D237" s="24">
        <f>B237*C237</f>
        <v>1.1399999999999999</v>
      </c>
      <c r="E237" s="104"/>
      <c r="F237" s="110"/>
    </row>
    <row r="238" spans="1:6" x14ac:dyDescent="0.2">
      <c r="A238" s="82"/>
      <c r="B238" s="34">
        <v>1.1000000000000001</v>
      </c>
      <c r="C238" s="24">
        <v>0.6</v>
      </c>
      <c r="D238" s="24">
        <f>B238*C238</f>
        <v>0.66</v>
      </c>
      <c r="E238" s="104"/>
      <c r="F238" s="110"/>
    </row>
    <row r="239" spans="1:6" x14ac:dyDescent="0.2">
      <c r="A239" s="82"/>
      <c r="B239" s="34">
        <v>1.1000000000000001</v>
      </c>
      <c r="C239" s="24">
        <v>0.6</v>
      </c>
      <c r="D239" s="24">
        <f>B239*C239</f>
        <v>0.66</v>
      </c>
      <c r="E239" s="104"/>
      <c r="F239" s="110"/>
    </row>
    <row r="240" spans="1:6" x14ac:dyDescent="0.2">
      <c r="A240" s="116"/>
      <c r="B240" s="45">
        <v>1.1000000000000001</v>
      </c>
      <c r="C240" s="46">
        <v>0.3</v>
      </c>
      <c r="D240" s="46" t="s">
        <v>251</v>
      </c>
      <c r="E240" s="104">
        <f>B240*C240</f>
        <v>0.33</v>
      </c>
      <c r="F240" s="110"/>
    </row>
    <row r="241" spans="1:6" ht="12.75" customHeight="1" x14ac:dyDescent="0.2">
      <c r="A241" s="411" t="s">
        <v>244</v>
      </c>
      <c r="B241" s="411"/>
      <c r="C241" s="411"/>
      <c r="D241" s="25">
        <f>D236+D237+D238+D239+E240</f>
        <v>4.5</v>
      </c>
      <c r="E241" s="146"/>
      <c r="F241" s="110"/>
    </row>
    <row r="242" spans="1:6" x14ac:dyDescent="0.2">
      <c r="A242" s="52"/>
      <c r="B242" s="33"/>
      <c r="C242" s="9" t="s">
        <v>254</v>
      </c>
      <c r="D242" s="9"/>
      <c r="E242" s="206"/>
      <c r="F242" s="110"/>
    </row>
    <row r="243" spans="1:6" x14ac:dyDescent="0.2">
      <c r="A243" s="121"/>
      <c r="B243" s="48" t="s">
        <v>239</v>
      </c>
      <c r="C243" s="41" t="s">
        <v>240</v>
      </c>
      <c r="D243" s="140" t="s">
        <v>242</v>
      </c>
      <c r="E243" s="21"/>
      <c r="F243" s="110"/>
    </row>
    <row r="244" spans="1:6" x14ac:dyDescent="0.2">
      <c r="A244" s="78"/>
      <c r="B244" s="34">
        <v>1.4</v>
      </c>
      <c r="C244" s="24">
        <v>3.1</v>
      </c>
      <c r="D244" s="99">
        <f>B244*C244</f>
        <v>4.34</v>
      </c>
      <c r="E244" s="21"/>
      <c r="F244" s="110"/>
    </row>
    <row r="245" spans="1:6" x14ac:dyDescent="0.2">
      <c r="A245" s="78"/>
      <c r="B245" s="34">
        <v>0.8</v>
      </c>
      <c r="C245" s="24">
        <v>2.7</v>
      </c>
      <c r="D245" s="99">
        <f>B245*C245</f>
        <v>2.16</v>
      </c>
      <c r="E245" s="21"/>
      <c r="F245" s="110"/>
    </row>
    <row r="246" spans="1:6" x14ac:dyDescent="0.2">
      <c r="A246" s="78"/>
      <c r="B246" s="49"/>
      <c r="C246" s="52" t="s">
        <v>242</v>
      </c>
      <c r="D246" s="100">
        <f>SUM(D244:D245)</f>
        <v>6.5</v>
      </c>
      <c r="E246" s="21"/>
      <c r="F246" s="110"/>
    </row>
    <row r="247" spans="1:6" x14ac:dyDescent="0.2">
      <c r="A247" s="78"/>
      <c r="B247" s="33"/>
      <c r="C247" s="9" t="s">
        <v>255</v>
      </c>
      <c r="D247" s="98"/>
      <c r="E247" s="21"/>
      <c r="F247" s="110"/>
    </row>
    <row r="248" spans="1:6" x14ac:dyDescent="0.2">
      <c r="A248" s="78"/>
      <c r="B248" s="33" t="s">
        <v>239</v>
      </c>
      <c r="C248" s="9" t="s">
        <v>240</v>
      </c>
      <c r="D248" s="98" t="s">
        <v>242</v>
      </c>
      <c r="E248" s="21"/>
      <c r="F248" s="110"/>
    </row>
    <row r="249" spans="1:6" x14ac:dyDescent="0.2">
      <c r="A249" s="78"/>
      <c r="B249" s="34">
        <v>2.2000000000000002</v>
      </c>
      <c r="C249" s="24">
        <v>2.4</v>
      </c>
      <c r="D249" s="99">
        <f>B249*C249</f>
        <v>5.28</v>
      </c>
      <c r="E249" s="21"/>
      <c r="F249" s="110"/>
    </row>
    <row r="250" spans="1:6" x14ac:dyDescent="0.2">
      <c r="A250" s="78"/>
      <c r="B250" s="50"/>
      <c r="C250" s="52" t="s">
        <v>242</v>
      </c>
      <c r="D250" s="100">
        <f>SUM(D248:D249)</f>
        <v>5.28</v>
      </c>
      <c r="E250" s="21"/>
      <c r="F250" s="110"/>
    </row>
    <row r="251" spans="1:6" x14ac:dyDescent="0.2">
      <c r="A251" s="78"/>
      <c r="B251" s="33"/>
      <c r="C251" s="9" t="s">
        <v>256</v>
      </c>
      <c r="D251" s="98"/>
      <c r="E251" s="21"/>
      <c r="F251" s="110"/>
    </row>
    <row r="252" spans="1:6" x14ac:dyDescent="0.2">
      <c r="A252" s="78"/>
      <c r="B252" s="33" t="s">
        <v>239</v>
      </c>
      <c r="C252" s="9" t="s">
        <v>240</v>
      </c>
      <c r="D252" s="98" t="s">
        <v>242</v>
      </c>
      <c r="E252" s="21"/>
      <c r="F252" s="110"/>
    </row>
    <row r="253" spans="1:6" x14ac:dyDescent="0.2">
      <c r="A253" s="80"/>
      <c r="B253" s="34">
        <v>1.4</v>
      </c>
      <c r="C253" s="204">
        <v>3.1</v>
      </c>
      <c r="D253" s="99">
        <f>B253*C253</f>
        <v>4.34</v>
      </c>
      <c r="E253" s="21"/>
      <c r="F253" s="110"/>
    </row>
    <row r="254" spans="1:6" x14ac:dyDescent="0.2">
      <c r="A254" s="80"/>
      <c r="B254" s="205">
        <v>1.4</v>
      </c>
      <c r="C254" s="204">
        <v>2.4</v>
      </c>
      <c r="D254" s="99">
        <f>B254*C254</f>
        <v>3.36</v>
      </c>
      <c r="E254" s="21"/>
      <c r="F254" s="110"/>
    </row>
    <row r="255" spans="1:6" x14ac:dyDescent="0.2">
      <c r="A255" s="81"/>
      <c r="B255" s="213">
        <v>1.4</v>
      </c>
      <c r="C255" s="30">
        <v>0.3</v>
      </c>
      <c r="D255" s="99" t="s">
        <v>249</v>
      </c>
      <c r="E255" s="21">
        <v>0.21</v>
      </c>
      <c r="F255" s="110"/>
    </row>
    <row r="256" spans="1:6" x14ac:dyDescent="0.2">
      <c r="A256" s="52"/>
      <c r="B256" s="8"/>
      <c r="C256" s="44" t="s">
        <v>242</v>
      </c>
      <c r="D256" s="100">
        <f>D253+D254+E255</f>
        <v>7.9099999999999993</v>
      </c>
      <c r="E256" s="21"/>
      <c r="F256" s="110"/>
    </row>
    <row r="257" spans="1:6" x14ac:dyDescent="0.2">
      <c r="A257" s="52"/>
      <c r="B257" s="8"/>
      <c r="C257" s="99" t="s">
        <v>327</v>
      </c>
      <c r="D257" s="35">
        <v>1.44</v>
      </c>
      <c r="E257" s="105" t="s">
        <v>320</v>
      </c>
      <c r="F257" s="110"/>
    </row>
    <row r="258" spans="1:6" x14ac:dyDescent="0.2">
      <c r="A258" s="52"/>
      <c r="B258" s="8"/>
      <c r="C258" s="99" t="s">
        <v>326</v>
      </c>
      <c r="D258" s="35">
        <v>0.48</v>
      </c>
      <c r="E258" s="105" t="s">
        <v>320</v>
      </c>
      <c r="F258" s="110"/>
    </row>
    <row r="259" spans="1:6" x14ac:dyDescent="0.2">
      <c r="A259" s="82"/>
      <c r="B259" s="52"/>
      <c r="C259" s="98" t="s">
        <v>257</v>
      </c>
      <c r="D259" s="35">
        <v>0.35</v>
      </c>
      <c r="E259" s="105" t="s">
        <v>320</v>
      </c>
      <c r="F259" s="110"/>
    </row>
    <row r="260" spans="1:6" ht="13.5" thickBot="1" x14ac:dyDescent="0.25">
      <c r="A260" s="222"/>
      <c r="B260" s="223"/>
      <c r="C260" s="202" t="s">
        <v>332</v>
      </c>
      <c r="D260" s="199">
        <v>0.38</v>
      </c>
      <c r="E260" s="214" t="s">
        <v>320</v>
      </c>
      <c r="F260" s="110"/>
    </row>
    <row r="261" spans="1:6" ht="13.5" customHeight="1" thickBot="1" x14ac:dyDescent="0.25">
      <c r="A261" s="434" t="s">
        <v>244</v>
      </c>
      <c r="B261" s="435"/>
      <c r="C261" s="440"/>
      <c r="D261" s="39">
        <f>D241+D246+D250+D256-D259-D257-D258-D260</f>
        <v>21.54</v>
      </c>
      <c r="E261" s="224"/>
      <c r="F261" s="110"/>
    </row>
    <row r="262" spans="1:6" ht="13.5" thickBot="1" x14ac:dyDescent="0.25">
      <c r="A262" s="159" t="s">
        <v>66</v>
      </c>
      <c r="B262" s="160"/>
      <c r="C262" s="452" t="s">
        <v>67</v>
      </c>
      <c r="D262" s="453"/>
      <c r="E262" s="453"/>
      <c r="F262" s="454"/>
    </row>
    <row r="263" spans="1:6" ht="38.25" x14ac:dyDescent="0.2">
      <c r="A263" s="121" t="s">
        <v>68</v>
      </c>
      <c r="B263" s="13">
        <v>89401</v>
      </c>
      <c r="C263" s="69" t="s">
        <v>169</v>
      </c>
      <c r="D263" s="57" t="s">
        <v>69</v>
      </c>
      <c r="E263" s="27">
        <v>3.1</v>
      </c>
      <c r="F263" s="115" t="s">
        <v>234</v>
      </c>
    </row>
    <row r="264" spans="1:6" ht="38.25" x14ac:dyDescent="0.2">
      <c r="A264" s="78" t="s">
        <v>70</v>
      </c>
      <c r="B264" s="2">
        <v>89404</v>
      </c>
      <c r="C264" s="12" t="s">
        <v>190</v>
      </c>
      <c r="D264" s="3" t="s">
        <v>7</v>
      </c>
      <c r="E264" s="4">
        <v>2</v>
      </c>
      <c r="F264" s="120" t="s">
        <v>227</v>
      </c>
    </row>
    <row r="265" spans="1:6" ht="26.25" thickBot="1" x14ac:dyDescent="0.25">
      <c r="A265" s="118" t="s">
        <v>71</v>
      </c>
      <c r="B265" s="62" t="s">
        <v>72</v>
      </c>
      <c r="C265" s="12" t="s">
        <v>186</v>
      </c>
      <c r="D265" s="62" t="s">
        <v>7</v>
      </c>
      <c r="E265" s="23">
        <v>1</v>
      </c>
      <c r="F265" s="114" t="s">
        <v>228</v>
      </c>
    </row>
    <row r="266" spans="1:6" ht="13.5" thickBot="1" x14ac:dyDescent="0.25">
      <c r="A266" s="159" t="s">
        <v>74</v>
      </c>
      <c r="B266" s="160"/>
      <c r="C266" s="452" t="s">
        <v>75</v>
      </c>
      <c r="D266" s="453"/>
      <c r="E266" s="453"/>
      <c r="F266" s="454"/>
    </row>
    <row r="267" spans="1:6" ht="25.5" x14ac:dyDescent="0.2">
      <c r="A267" s="78" t="s">
        <v>76</v>
      </c>
      <c r="B267" s="2">
        <v>89446</v>
      </c>
      <c r="C267" s="5" t="s">
        <v>187</v>
      </c>
      <c r="D267" s="3" t="s">
        <v>69</v>
      </c>
      <c r="E267" s="15">
        <v>2.5</v>
      </c>
      <c r="F267" s="115" t="s">
        <v>236</v>
      </c>
    </row>
    <row r="268" spans="1:6" ht="25.5" x14ac:dyDescent="0.2">
      <c r="A268" s="78" t="s">
        <v>77</v>
      </c>
      <c r="B268" s="2">
        <v>89401</v>
      </c>
      <c r="C268" s="5" t="s">
        <v>188</v>
      </c>
      <c r="D268" s="3" t="s">
        <v>69</v>
      </c>
      <c r="E268" s="15">
        <v>3.5</v>
      </c>
      <c r="F268" s="120" t="s">
        <v>321</v>
      </c>
    </row>
    <row r="269" spans="1:6" ht="25.5" x14ac:dyDescent="0.2">
      <c r="A269" s="78" t="s">
        <v>78</v>
      </c>
      <c r="B269" s="2">
        <v>89393</v>
      </c>
      <c r="C269" s="5" t="s">
        <v>189</v>
      </c>
      <c r="D269" s="3" t="s">
        <v>7</v>
      </c>
      <c r="E269" s="15">
        <v>2</v>
      </c>
      <c r="F269" s="120" t="s">
        <v>227</v>
      </c>
    </row>
    <row r="270" spans="1:6" ht="38.25" x14ac:dyDescent="0.2">
      <c r="A270" s="78" t="s">
        <v>79</v>
      </c>
      <c r="B270" s="2">
        <v>89404</v>
      </c>
      <c r="C270" s="12" t="s">
        <v>190</v>
      </c>
      <c r="D270" s="3" t="s">
        <v>7</v>
      </c>
      <c r="E270" s="15">
        <v>1</v>
      </c>
      <c r="F270" s="120" t="s">
        <v>228</v>
      </c>
    </row>
    <row r="271" spans="1:6" ht="25.5" x14ac:dyDescent="0.2">
      <c r="A271" s="78" t="s">
        <v>80</v>
      </c>
      <c r="B271" s="216" t="s">
        <v>329</v>
      </c>
      <c r="C271" s="217" t="s">
        <v>328</v>
      </c>
      <c r="D271" s="10" t="s">
        <v>7</v>
      </c>
      <c r="E271" s="15">
        <v>3</v>
      </c>
      <c r="F271" s="120" t="s">
        <v>229</v>
      </c>
    </row>
    <row r="272" spans="1:6" ht="25.5" x14ac:dyDescent="0.2">
      <c r="A272" s="78" t="s">
        <v>81</v>
      </c>
      <c r="B272" s="3">
        <v>94489</v>
      </c>
      <c r="C272" s="14" t="s">
        <v>385</v>
      </c>
      <c r="D272" s="10" t="s">
        <v>7</v>
      </c>
      <c r="E272" s="15">
        <v>1</v>
      </c>
      <c r="F272" s="120" t="s">
        <v>228</v>
      </c>
    </row>
    <row r="273" spans="1:6" ht="25.5" x14ac:dyDescent="0.2">
      <c r="A273" s="78" t="s">
        <v>82</v>
      </c>
      <c r="B273" s="3">
        <v>103045</v>
      </c>
      <c r="C273" s="5" t="s">
        <v>85</v>
      </c>
      <c r="D273" s="3" t="s">
        <v>7</v>
      </c>
      <c r="E273" s="15">
        <v>2</v>
      </c>
      <c r="F273" s="120" t="s">
        <v>227</v>
      </c>
    </row>
    <row r="274" spans="1:6" ht="25.5" x14ac:dyDescent="0.2">
      <c r="A274" s="78" t="s">
        <v>83</v>
      </c>
      <c r="B274" s="3">
        <v>103045</v>
      </c>
      <c r="C274" s="5" t="s">
        <v>85</v>
      </c>
      <c r="D274" s="3" t="s">
        <v>7</v>
      </c>
      <c r="E274" s="15">
        <v>1</v>
      </c>
      <c r="F274" s="120" t="s">
        <v>228</v>
      </c>
    </row>
    <row r="275" spans="1:6" ht="13.5" thickBot="1" x14ac:dyDescent="0.25">
      <c r="A275" s="78" t="s">
        <v>84</v>
      </c>
      <c r="B275" s="3" t="s">
        <v>351</v>
      </c>
      <c r="C275" s="5" t="s">
        <v>352</v>
      </c>
      <c r="D275" s="3" t="s">
        <v>7</v>
      </c>
      <c r="E275" s="15">
        <v>1</v>
      </c>
      <c r="F275" s="114" t="s">
        <v>228</v>
      </c>
    </row>
    <row r="276" spans="1:6" ht="13.5" thickBot="1" x14ac:dyDescent="0.25">
      <c r="A276" s="159" t="s">
        <v>87</v>
      </c>
      <c r="B276" s="160"/>
      <c r="C276" s="452" t="s">
        <v>88</v>
      </c>
      <c r="D276" s="453"/>
      <c r="E276" s="453"/>
      <c r="F276" s="454"/>
    </row>
    <row r="277" spans="1:6" ht="25.5" x14ac:dyDescent="0.2">
      <c r="A277" s="121" t="s">
        <v>89</v>
      </c>
      <c r="B277" s="57" t="s">
        <v>90</v>
      </c>
      <c r="C277" s="14" t="s">
        <v>91</v>
      </c>
      <c r="D277" s="57" t="s">
        <v>7</v>
      </c>
      <c r="E277" s="27">
        <v>1</v>
      </c>
      <c r="F277" s="115" t="s">
        <v>228</v>
      </c>
    </row>
    <row r="278" spans="1:6" ht="63.75" x14ac:dyDescent="0.2">
      <c r="A278" s="121" t="s">
        <v>92</v>
      </c>
      <c r="B278" s="2">
        <v>86939</v>
      </c>
      <c r="C278" s="5" t="s">
        <v>191</v>
      </c>
      <c r="D278" s="3" t="s">
        <v>7</v>
      </c>
      <c r="E278" s="4">
        <v>1</v>
      </c>
      <c r="F278" s="120" t="s">
        <v>228</v>
      </c>
    </row>
    <row r="279" spans="1:6" ht="38.25" x14ac:dyDescent="0.2">
      <c r="A279" s="121" t="s">
        <v>93</v>
      </c>
      <c r="B279" s="50" t="s">
        <v>322</v>
      </c>
      <c r="C279" s="11" t="s">
        <v>323</v>
      </c>
      <c r="D279" s="10" t="s">
        <v>7</v>
      </c>
      <c r="E279" s="4">
        <v>1</v>
      </c>
      <c r="F279" s="120" t="s">
        <v>228</v>
      </c>
    </row>
    <row r="280" spans="1:6" ht="25.5" x14ac:dyDescent="0.2">
      <c r="A280" s="121" t="s">
        <v>94</v>
      </c>
      <c r="B280" s="3" t="s">
        <v>95</v>
      </c>
      <c r="C280" s="5" t="s">
        <v>96</v>
      </c>
      <c r="D280" s="3" t="s">
        <v>7</v>
      </c>
      <c r="E280" s="4">
        <v>1</v>
      </c>
      <c r="F280" s="120" t="s">
        <v>228</v>
      </c>
    </row>
    <row r="281" spans="1:6" ht="25.5" x14ac:dyDescent="0.2">
      <c r="A281" s="121" t="s">
        <v>97</v>
      </c>
      <c r="B281" s="2">
        <v>95546</v>
      </c>
      <c r="C281" s="5" t="s">
        <v>369</v>
      </c>
      <c r="D281" s="3" t="s">
        <v>7</v>
      </c>
      <c r="E281" s="4">
        <v>1</v>
      </c>
      <c r="F281" s="120" t="s">
        <v>228</v>
      </c>
    </row>
    <row r="282" spans="1:6" ht="25.5" x14ac:dyDescent="0.2">
      <c r="A282" s="121" t="s">
        <v>98</v>
      </c>
      <c r="B282" s="3" t="s">
        <v>102</v>
      </c>
      <c r="C282" s="5" t="s">
        <v>103</v>
      </c>
      <c r="D282" s="3" t="s">
        <v>7</v>
      </c>
      <c r="E282" s="4">
        <v>1</v>
      </c>
      <c r="F282" s="120" t="s">
        <v>228</v>
      </c>
    </row>
    <row r="283" spans="1:6" ht="25.5" x14ac:dyDescent="0.2">
      <c r="A283" s="121" t="s">
        <v>99</v>
      </c>
      <c r="B283" s="62" t="s">
        <v>104</v>
      </c>
      <c r="C283" s="12" t="s">
        <v>105</v>
      </c>
      <c r="D283" s="3" t="s">
        <v>7</v>
      </c>
      <c r="E283" s="4">
        <v>1</v>
      </c>
      <c r="F283" s="120" t="s">
        <v>228</v>
      </c>
    </row>
    <row r="284" spans="1:6" ht="25.5" x14ac:dyDescent="0.2">
      <c r="A284" s="121" t="s">
        <v>100</v>
      </c>
      <c r="B284" s="8">
        <v>86913</v>
      </c>
      <c r="C284" s="11" t="s">
        <v>349</v>
      </c>
      <c r="D284" s="3" t="s">
        <v>7</v>
      </c>
      <c r="E284" s="4">
        <v>1</v>
      </c>
      <c r="F284" s="120" t="s">
        <v>228</v>
      </c>
    </row>
    <row r="285" spans="1:6" ht="26.25" thickBot="1" x14ac:dyDescent="0.25">
      <c r="A285" s="121" t="s">
        <v>101</v>
      </c>
      <c r="B285" s="57">
        <v>102622</v>
      </c>
      <c r="C285" s="79" t="s">
        <v>377</v>
      </c>
      <c r="D285" s="3" t="s">
        <v>7</v>
      </c>
      <c r="E285" s="4">
        <v>2</v>
      </c>
      <c r="F285" s="120" t="s">
        <v>227</v>
      </c>
    </row>
    <row r="286" spans="1:6" ht="13.5" thickBot="1" x14ac:dyDescent="0.25">
      <c r="A286" s="159" t="s">
        <v>107</v>
      </c>
      <c r="B286" s="160"/>
      <c r="C286" s="452" t="s">
        <v>108</v>
      </c>
      <c r="D286" s="453"/>
      <c r="E286" s="453"/>
      <c r="F286" s="454"/>
    </row>
    <row r="287" spans="1:6" ht="38.25" x14ac:dyDescent="0.2">
      <c r="A287" s="83" t="s">
        <v>109</v>
      </c>
      <c r="B287" s="2">
        <v>89714</v>
      </c>
      <c r="C287" s="5" t="s">
        <v>192</v>
      </c>
      <c r="D287" s="3" t="s">
        <v>69</v>
      </c>
      <c r="E287" s="15">
        <v>9.5</v>
      </c>
      <c r="F287" s="115" t="s">
        <v>235</v>
      </c>
    </row>
    <row r="288" spans="1:6" ht="38.25" x14ac:dyDescent="0.2">
      <c r="A288" s="83" t="s">
        <v>110</v>
      </c>
      <c r="B288" s="2">
        <v>89798</v>
      </c>
      <c r="C288" s="5" t="s">
        <v>193</v>
      </c>
      <c r="D288" s="3" t="s">
        <v>69</v>
      </c>
      <c r="E288" s="15">
        <v>2.5</v>
      </c>
      <c r="F288" s="120" t="s">
        <v>236</v>
      </c>
    </row>
    <row r="289" spans="1:6" ht="38.25" x14ac:dyDescent="0.2">
      <c r="A289" s="83" t="s">
        <v>111</v>
      </c>
      <c r="B289" s="2">
        <v>89711</v>
      </c>
      <c r="C289" s="5" t="s">
        <v>194</v>
      </c>
      <c r="D289" s="3" t="s">
        <v>69</v>
      </c>
      <c r="E289" s="15">
        <v>3.42</v>
      </c>
      <c r="F289" s="120" t="s">
        <v>237</v>
      </c>
    </row>
    <row r="290" spans="1:6" ht="38.25" x14ac:dyDescent="0.2">
      <c r="A290" s="83" t="s">
        <v>112</v>
      </c>
      <c r="B290" s="2">
        <v>89744</v>
      </c>
      <c r="C290" s="5" t="s">
        <v>113</v>
      </c>
      <c r="D290" s="3" t="s">
        <v>7</v>
      </c>
      <c r="E290" s="15">
        <v>2</v>
      </c>
      <c r="F290" s="120" t="s">
        <v>227</v>
      </c>
    </row>
    <row r="291" spans="1:6" ht="38.25" x14ac:dyDescent="0.2">
      <c r="A291" s="83" t="s">
        <v>114</v>
      </c>
      <c r="B291" s="2">
        <v>89731</v>
      </c>
      <c r="C291" s="5" t="s">
        <v>115</v>
      </c>
      <c r="D291" s="3" t="s">
        <v>7</v>
      </c>
      <c r="E291" s="15">
        <v>1</v>
      </c>
      <c r="F291" s="120" t="s">
        <v>228</v>
      </c>
    </row>
    <row r="292" spans="1:6" ht="38.25" x14ac:dyDescent="0.2">
      <c r="A292" s="83" t="s">
        <v>116</v>
      </c>
      <c r="B292" s="2">
        <v>89724</v>
      </c>
      <c r="C292" s="5" t="s">
        <v>118</v>
      </c>
      <c r="D292" s="3" t="s">
        <v>7</v>
      </c>
      <c r="E292" s="15">
        <v>3</v>
      </c>
      <c r="F292" s="120" t="s">
        <v>229</v>
      </c>
    </row>
    <row r="293" spans="1:6" ht="51" x14ac:dyDescent="0.2">
      <c r="A293" s="83" t="s">
        <v>117</v>
      </c>
      <c r="B293" s="2">
        <v>89750</v>
      </c>
      <c r="C293" s="79" t="s">
        <v>330</v>
      </c>
      <c r="D293" s="3" t="s">
        <v>7</v>
      </c>
      <c r="E293" s="15">
        <v>1</v>
      </c>
      <c r="F293" s="120" t="s">
        <v>227</v>
      </c>
    </row>
    <row r="294" spans="1:6" ht="38.25" x14ac:dyDescent="0.2">
      <c r="A294" s="83" t="s">
        <v>119</v>
      </c>
      <c r="B294" s="2">
        <v>89726</v>
      </c>
      <c r="C294" s="5" t="s">
        <v>120</v>
      </c>
      <c r="D294" s="3" t="s">
        <v>7</v>
      </c>
      <c r="E294" s="15">
        <v>2</v>
      </c>
      <c r="F294" s="120" t="s">
        <v>227</v>
      </c>
    </row>
    <row r="295" spans="1:6" ht="38.25" x14ac:dyDescent="0.2">
      <c r="A295" s="83" t="s">
        <v>121</v>
      </c>
      <c r="B295" s="2">
        <v>89796</v>
      </c>
      <c r="C295" s="5" t="s">
        <v>195</v>
      </c>
      <c r="D295" s="3" t="s">
        <v>7</v>
      </c>
      <c r="E295" s="15">
        <v>3</v>
      </c>
      <c r="F295" s="120" t="s">
        <v>229</v>
      </c>
    </row>
    <row r="296" spans="1:6" x14ac:dyDescent="0.2">
      <c r="A296" s="78" t="s">
        <v>196</v>
      </c>
      <c r="B296" s="1"/>
      <c r="C296" s="5" t="s">
        <v>123</v>
      </c>
      <c r="D296" s="1"/>
      <c r="E296" s="1"/>
      <c r="F296" s="84"/>
    </row>
    <row r="297" spans="1:6" ht="13.5" thickBot="1" x14ac:dyDescent="0.25">
      <c r="A297" s="178" t="s">
        <v>338</v>
      </c>
      <c r="B297" s="107"/>
      <c r="C297" s="479" t="s">
        <v>124</v>
      </c>
      <c r="D297" s="480"/>
      <c r="E297" s="480"/>
      <c r="F297" s="481"/>
    </row>
    <row r="298" spans="1:6" ht="13.5" thickBot="1" x14ac:dyDescent="0.25">
      <c r="A298" s="209" t="s">
        <v>339</v>
      </c>
      <c r="B298" s="132">
        <v>93358</v>
      </c>
      <c r="C298" s="133" t="s">
        <v>125</v>
      </c>
      <c r="D298" s="134" t="s">
        <v>20</v>
      </c>
      <c r="E298" s="135">
        <f>E302</f>
        <v>0.17860500000000001</v>
      </c>
      <c r="F298" s="175"/>
    </row>
    <row r="299" spans="1:6" x14ac:dyDescent="0.2">
      <c r="A299" s="121"/>
      <c r="B299" s="13"/>
      <c r="C299" s="57" t="s">
        <v>265</v>
      </c>
      <c r="D299" s="57"/>
      <c r="E299" s="103"/>
      <c r="F299" s="9"/>
    </row>
    <row r="300" spans="1:6" x14ac:dyDescent="0.2">
      <c r="A300" s="78"/>
      <c r="B300" s="33" t="s">
        <v>239</v>
      </c>
      <c r="C300" s="9" t="s">
        <v>241</v>
      </c>
      <c r="D300" s="3" t="s">
        <v>240</v>
      </c>
      <c r="E300" s="76" t="s">
        <v>242</v>
      </c>
      <c r="F300" s="9"/>
    </row>
    <row r="301" spans="1:6" ht="13.5" thickBot="1" x14ac:dyDescent="0.25">
      <c r="A301" s="118"/>
      <c r="B301" s="23">
        <v>0.63</v>
      </c>
      <c r="C301" s="68">
        <v>0.63</v>
      </c>
      <c r="D301" s="46">
        <v>0.45</v>
      </c>
      <c r="E301" s="102">
        <f>B301*C301*D301</f>
        <v>0.17860500000000001</v>
      </c>
      <c r="F301" s="9"/>
    </row>
    <row r="302" spans="1:6" ht="13.5" customHeight="1" thickBot="1" x14ac:dyDescent="0.25">
      <c r="A302" s="466" t="s">
        <v>244</v>
      </c>
      <c r="B302" s="442"/>
      <c r="C302" s="442"/>
      <c r="D302" s="442"/>
      <c r="E302" s="236">
        <f>E301</f>
        <v>0.17860500000000001</v>
      </c>
      <c r="F302" s="28"/>
    </row>
    <row r="303" spans="1:6" ht="64.5" thickBot="1" x14ac:dyDescent="0.25">
      <c r="A303" s="209" t="s">
        <v>340</v>
      </c>
      <c r="B303" s="2">
        <v>103331</v>
      </c>
      <c r="C303" s="275" t="s">
        <v>198</v>
      </c>
      <c r="D303" s="134" t="s">
        <v>15</v>
      </c>
      <c r="E303" s="135">
        <f>D310</f>
        <v>0.92700000000000016</v>
      </c>
      <c r="F303" s="136"/>
    </row>
    <row r="304" spans="1:6" x14ac:dyDescent="0.2">
      <c r="A304" s="122"/>
      <c r="B304" s="13"/>
      <c r="C304" s="72" t="s">
        <v>266</v>
      </c>
      <c r="D304" s="57"/>
      <c r="E304" s="103"/>
      <c r="F304" s="110"/>
    </row>
    <row r="305" spans="1:6" x14ac:dyDescent="0.2">
      <c r="A305" s="122"/>
      <c r="B305" s="33" t="s">
        <v>239</v>
      </c>
      <c r="C305" s="9" t="s">
        <v>240</v>
      </c>
      <c r="D305" s="9" t="s">
        <v>242</v>
      </c>
      <c r="E305" s="103"/>
      <c r="F305" s="9"/>
    </row>
    <row r="306" spans="1:6" x14ac:dyDescent="0.2">
      <c r="A306" s="122"/>
      <c r="B306" s="34">
        <v>0.63</v>
      </c>
      <c r="C306" s="24">
        <v>0.45</v>
      </c>
      <c r="D306" s="24">
        <f>B306*C306</f>
        <v>0.28350000000000003</v>
      </c>
      <c r="E306" s="103"/>
      <c r="F306" s="9"/>
    </row>
    <row r="307" spans="1:6" x14ac:dyDescent="0.2">
      <c r="A307" s="122"/>
      <c r="B307" s="34">
        <v>0.63</v>
      </c>
      <c r="C307" s="24">
        <v>0.45</v>
      </c>
      <c r="D307" s="24">
        <f>B307*C307</f>
        <v>0.28350000000000003</v>
      </c>
      <c r="E307" s="103"/>
      <c r="F307" s="9"/>
    </row>
    <row r="308" spans="1:6" x14ac:dyDescent="0.2">
      <c r="A308" s="122"/>
      <c r="B308" s="27">
        <v>0.4</v>
      </c>
      <c r="C308" s="73">
        <v>0.45</v>
      </c>
      <c r="D308" s="24">
        <f>B308*C308</f>
        <v>0.18000000000000002</v>
      </c>
      <c r="E308" s="103"/>
      <c r="F308" s="9"/>
    </row>
    <row r="309" spans="1:6" ht="13.5" thickBot="1" x14ac:dyDescent="0.25">
      <c r="A309" s="122"/>
      <c r="B309" s="27">
        <v>0.4</v>
      </c>
      <c r="C309" s="73">
        <v>0.45</v>
      </c>
      <c r="D309" s="24">
        <f>B309*C309</f>
        <v>0.18000000000000002</v>
      </c>
      <c r="E309" s="103"/>
      <c r="F309" s="9"/>
    </row>
    <row r="310" spans="1:6" ht="13.5" customHeight="1" thickBot="1" x14ac:dyDescent="0.25">
      <c r="A310" s="465" t="s">
        <v>244</v>
      </c>
      <c r="B310" s="444"/>
      <c r="C310" s="444"/>
      <c r="D310" s="39">
        <f>SUM(D306:D309)</f>
        <v>0.92700000000000016</v>
      </c>
      <c r="E310" s="180"/>
      <c r="F310" s="176"/>
    </row>
    <row r="311" spans="1:6" ht="51.75" thickBot="1" x14ac:dyDescent="0.25">
      <c r="A311" s="85" t="s">
        <v>341</v>
      </c>
      <c r="B311" s="2">
        <v>87530</v>
      </c>
      <c r="C311" s="5" t="s">
        <v>203</v>
      </c>
      <c r="D311" s="3" t="s">
        <v>15</v>
      </c>
      <c r="E311" s="4">
        <v>0.64</v>
      </c>
      <c r="F311" s="162"/>
    </row>
    <row r="312" spans="1:6" x14ac:dyDescent="0.2">
      <c r="A312" s="181"/>
      <c r="B312" s="169"/>
      <c r="C312" s="182" t="s">
        <v>266</v>
      </c>
      <c r="D312" s="170"/>
      <c r="E312" s="171"/>
      <c r="F312" s="175"/>
    </row>
    <row r="313" spans="1:6" x14ac:dyDescent="0.2">
      <c r="A313" s="83"/>
      <c r="B313" s="33" t="s">
        <v>239</v>
      </c>
      <c r="C313" s="9" t="s">
        <v>240</v>
      </c>
      <c r="D313" s="9" t="s">
        <v>242</v>
      </c>
      <c r="E313" s="76"/>
      <c r="F313" s="9"/>
    </row>
    <row r="314" spans="1:6" x14ac:dyDescent="0.2">
      <c r="A314" s="83"/>
      <c r="B314" s="34">
        <v>0.4</v>
      </c>
      <c r="C314" s="24">
        <v>0.4</v>
      </c>
      <c r="D314" s="24">
        <f>B314*C314</f>
        <v>0.16000000000000003</v>
      </c>
      <c r="E314" s="76"/>
      <c r="F314" s="9"/>
    </row>
    <row r="315" spans="1:6" x14ac:dyDescent="0.2">
      <c r="A315" s="83"/>
      <c r="B315" s="34">
        <v>0.4</v>
      </c>
      <c r="C315" s="24">
        <v>0.4</v>
      </c>
      <c r="D315" s="24">
        <f>B315*C315</f>
        <v>0.16000000000000003</v>
      </c>
      <c r="E315" s="76"/>
      <c r="F315" s="9"/>
    </row>
    <row r="316" spans="1:6" x14ac:dyDescent="0.2">
      <c r="A316" s="83"/>
      <c r="B316" s="27">
        <v>0.4</v>
      </c>
      <c r="C316" s="73">
        <v>0.4</v>
      </c>
      <c r="D316" s="24">
        <f>B316*C316</f>
        <v>0.16000000000000003</v>
      </c>
      <c r="E316" s="76"/>
      <c r="F316" s="9"/>
    </row>
    <row r="317" spans="1:6" ht="13.5" thickBot="1" x14ac:dyDescent="0.25">
      <c r="A317" s="83"/>
      <c r="B317" s="27">
        <v>0.4</v>
      </c>
      <c r="C317" s="73">
        <v>0.4</v>
      </c>
      <c r="D317" s="24">
        <f>B317*C317</f>
        <v>0.16000000000000003</v>
      </c>
      <c r="E317" s="76"/>
      <c r="F317" s="9"/>
    </row>
    <row r="318" spans="1:6" ht="13.5" thickBot="1" x14ac:dyDescent="0.25">
      <c r="A318" s="465" t="s">
        <v>244</v>
      </c>
      <c r="B318" s="444"/>
      <c r="C318" s="444"/>
      <c r="D318" s="39">
        <f>SUM(D314:D317)</f>
        <v>0.64000000000000012</v>
      </c>
      <c r="E318" s="184"/>
      <c r="F318" s="176"/>
    </row>
    <row r="319" spans="1:6" ht="39" thickBot="1" x14ac:dyDescent="0.25">
      <c r="A319" s="209" t="s">
        <v>342</v>
      </c>
      <c r="B319" s="2">
        <v>94974</v>
      </c>
      <c r="C319" s="5" t="s">
        <v>199</v>
      </c>
      <c r="D319" s="134" t="s">
        <v>20</v>
      </c>
      <c r="E319" s="218">
        <f>E323</f>
        <v>1.9845000000000002E-2</v>
      </c>
      <c r="F319" s="153" t="s">
        <v>404</v>
      </c>
    </row>
    <row r="320" spans="1:6" x14ac:dyDescent="0.2">
      <c r="A320" s="122"/>
      <c r="B320" s="13"/>
      <c r="C320" s="57" t="s">
        <v>267</v>
      </c>
      <c r="D320" s="57"/>
      <c r="E320" s="103"/>
      <c r="F320" s="110"/>
    </row>
    <row r="321" spans="1:6" x14ac:dyDescent="0.2">
      <c r="A321" s="83"/>
      <c r="B321" s="33" t="s">
        <v>239</v>
      </c>
      <c r="C321" s="9" t="s">
        <v>241</v>
      </c>
      <c r="D321" s="3" t="s">
        <v>240</v>
      </c>
      <c r="E321" s="76" t="s">
        <v>242</v>
      </c>
      <c r="F321" s="9"/>
    </row>
    <row r="322" spans="1:6" ht="13.5" thickBot="1" x14ac:dyDescent="0.25">
      <c r="A322" s="83"/>
      <c r="B322" s="23">
        <v>0.63</v>
      </c>
      <c r="C322" s="68">
        <v>0.63</v>
      </c>
      <c r="D322" s="46">
        <v>0.05</v>
      </c>
      <c r="E322" s="102">
        <f>B322*C322*D322</f>
        <v>1.9845000000000002E-2</v>
      </c>
      <c r="F322" s="9"/>
    </row>
    <row r="323" spans="1:6" ht="13.5" thickBot="1" x14ac:dyDescent="0.25">
      <c r="A323" s="465" t="s">
        <v>244</v>
      </c>
      <c r="B323" s="444"/>
      <c r="C323" s="444"/>
      <c r="D323" s="444"/>
      <c r="E323" s="59">
        <f>E322</f>
        <v>1.9845000000000002E-2</v>
      </c>
      <c r="F323" s="176"/>
    </row>
    <row r="324" spans="1:6" ht="39" thickBot="1" x14ac:dyDescent="0.25">
      <c r="A324" s="209" t="s">
        <v>343</v>
      </c>
      <c r="B324" s="132">
        <v>94974</v>
      </c>
      <c r="C324" s="133" t="s">
        <v>199</v>
      </c>
      <c r="D324" s="134" t="s">
        <v>20</v>
      </c>
      <c r="E324" s="218">
        <v>0.01</v>
      </c>
      <c r="F324" s="153"/>
    </row>
    <row r="325" spans="1:6" x14ac:dyDescent="0.2">
      <c r="A325" s="122"/>
      <c r="B325" s="13"/>
      <c r="C325" s="57" t="s">
        <v>268</v>
      </c>
      <c r="D325" s="57"/>
      <c r="E325" s="103"/>
      <c r="F325" s="110"/>
    </row>
    <row r="326" spans="1:6" x14ac:dyDescent="0.2">
      <c r="A326" s="83"/>
      <c r="B326" s="33" t="s">
        <v>239</v>
      </c>
      <c r="C326" s="9" t="s">
        <v>241</v>
      </c>
      <c r="D326" s="3" t="s">
        <v>240</v>
      </c>
      <c r="E326" s="76" t="s">
        <v>242</v>
      </c>
      <c r="F326" s="9"/>
    </row>
    <row r="327" spans="1:6" ht="13.5" thickBot="1" x14ac:dyDescent="0.25">
      <c r="A327" s="186"/>
      <c r="B327" s="129">
        <v>0.7</v>
      </c>
      <c r="C327" s="187">
        <v>0.7</v>
      </c>
      <c r="D327" s="188">
        <v>0.03</v>
      </c>
      <c r="E327" s="183">
        <f>B327*C327*D327</f>
        <v>1.4699999999999998E-2</v>
      </c>
      <c r="F327" s="176"/>
    </row>
    <row r="328" spans="1:6" ht="13.5" thickBot="1" x14ac:dyDescent="0.25">
      <c r="A328" s="468" t="s">
        <v>244</v>
      </c>
      <c r="B328" s="469"/>
      <c r="C328" s="469"/>
      <c r="D328" s="469"/>
      <c r="E328" s="185">
        <f>E327</f>
        <v>1.4699999999999998E-2</v>
      </c>
      <c r="F328" s="172"/>
    </row>
    <row r="329" spans="1:6" ht="13.5" thickBot="1" x14ac:dyDescent="0.25">
      <c r="A329" s="209" t="s">
        <v>334</v>
      </c>
      <c r="B329" s="161"/>
      <c r="C329" s="470" t="s">
        <v>127</v>
      </c>
      <c r="D329" s="471"/>
      <c r="E329" s="471"/>
      <c r="F329" s="472"/>
    </row>
    <row r="330" spans="1:6" ht="26.25" thickBot="1" x14ac:dyDescent="0.25">
      <c r="A330" s="209" t="s">
        <v>336</v>
      </c>
      <c r="B330" s="2">
        <v>92271</v>
      </c>
      <c r="C330" s="5" t="s">
        <v>381</v>
      </c>
      <c r="D330" s="134" t="s">
        <v>15</v>
      </c>
      <c r="E330" s="135">
        <v>0.71</v>
      </c>
      <c r="F330" s="136"/>
    </row>
    <row r="331" spans="1:6" x14ac:dyDescent="0.2">
      <c r="A331" s="122"/>
      <c r="B331" s="13"/>
      <c r="C331" s="72" t="s">
        <v>272</v>
      </c>
      <c r="D331" s="57"/>
      <c r="E331" s="27"/>
      <c r="F331" s="115"/>
    </row>
    <row r="332" spans="1:6" x14ac:dyDescent="0.2">
      <c r="A332" s="83"/>
      <c r="B332" s="33" t="s">
        <v>239</v>
      </c>
      <c r="C332" s="9" t="s">
        <v>269</v>
      </c>
      <c r="D332" s="9" t="s">
        <v>242</v>
      </c>
      <c r="E332" s="4"/>
      <c r="F332" s="120"/>
    </row>
    <row r="333" spans="1:6" x14ac:dyDescent="0.2">
      <c r="A333" s="83"/>
      <c r="B333" s="34">
        <v>0.63</v>
      </c>
      <c r="C333" s="24">
        <v>0.05</v>
      </c>
      <c r="D333" s="24">
        <f>B333*C333</f>
        <v>3.15E-2</v>
      </c>
      <c r="E333" s="4"/>
      <c r="F333" s="120"/>
    </row>
    <row r="334" spans="1:6" x14ac:dyDescent="0.2">
      <c r="A334" s="83"/>
      <c r="B334" s="34">
        <v>0.63</v>
      </c>
      <c r="C334" s="24">
        <v>0.05</v>
      </c>
      <c r="D334" s="24">
        <f>B334*C334</f>
        <v>3.15E-2</v>
      </c>
      <c r="E334" s="4"/>
      <c r="F334" s="120"/>
    </row>
    <row r="335" spans="1:6" x14ac:dyDescent="0.2">
      <c r="A335" s="83"/>
      <c r="B335" s="27">
        <v>0.63</v>
      </c>
      <c r="C335" s="73">
        <v>0.05</v>
      </c>
      <c r="D335" s="24">
        <f>B335*C335</f>
        <v>3.15E-2</v>
      </c>
      <c r="E335" s="4"/>
      <c r="F335" s="120"/>
    </row>
    <row r="336" spans="1:6" x14ac:dyDescent="0.2">
      <c r="A336" s="83"/>
      <c r="B336" s="27">
        <v>0.63</v>
      </c>
      <c r="C336" s="73">
        <v>0.05</v>
      </c>
      <c r="D336" s="24">
        <f>B336*C336</f>
        <v>3.15E-2</v>
      </c>
      <c r="E336" s="4"/>
      <c r="F336" s="120"/>
    </row>
    <row r="337" spans="1:6" ht="13.5" thickBot="1" x14ac:dyDescent="0.25">
      <c r="A337" s="83"/>
      <c r="B337" s="27">
        <v>0.7</v>
      </c>
      <c r="C337" s="73">
        <v>0.7</v>
      </c>
      <c r="D337" s="24">
        <v>0</v>
      </c>
      <c r="E337" s="4"/>
      <c r="F337" s="120"/>
    </row>
    <row r="338" spans="1:6" ht="13.5" thickBot="1" x14ac:dyDescent="0.25">
      <c r="A338" s="465" t="s">
        <v>244</v>
      </c>
      <c r="B338" s="444"/>
      <c r="C338" s="444"/>
      <c r="D338" s="74">
        <f>SUM(D333:D337)</f>
        <v>0.126</v>
      </c>
      <c r="E338" s="4"/>
      <c r="F338" s="120"/>
    </row>
    <row r="339" spans="1:6" x14ac:dyDescent="0.2">
      <c r="A339" s="83"/>
      <c r="B339" s="2"/>
      <c r="C339" s="5"/>
      <c r="D339" s="3"/>
      <c r="E339" s="4"/>
      <c r="F339" s="120"/>
    </row>
    <row r="340" spans="1:6" ht="38.25" x14ac:dyDescent="0.2">
      <c r="A340" s="85" t="s">
        <v>335</v>
      </c>
      <c r="B340" s="2">
        <v>94975</v>
      </c>
      <c r="C340" s="1" t="s">
        <v>168</v>
      </c>
      <c r="D340" s="3" t="s">
        <v>20</v>
      </c>
      <c r="E340" s="4">
        <v>0.04</v>
      </c>
      <c r="F340" s="120" t="s">
        <v>270</v>
      </c>
    </row>
    <row r="341" spans="1:6" ht="51" x14ac:dyDescent="0.2">
      <c r="A341" s="85" t="s">
        <v>337</v>
      </c>
      <c r="B341" s="7">
        <v>92785</v>
      </c>
      <c r="C341" s="12" t="s">
        <v>197</v>
      </c>
      <c r="D341" s="62" t="s">
        <v>50</v>
      </c>
      <c r="E341" s="23">
        <v>1.91</v>
      </c>
      <c r="F341" s="120" t="s">
        <v>271</v>
      </c>
    </row>
    <row r="342" spans="1:6" ht="38.25" x14ac:dyDescent="0.2">
      <c r="A342" s="9" t="s">
        <v>122</v>
      </c>
      <c r="B342" s="8" t="s">
        <v>324</v>
      </c>
      <c r="C342" s="11" t="s">
        <v>325</v>
      </c>
      <c r="D342" s="8" t="s">
        <v>151</v>
      </c>
      <c r="E342" s="24">
        <v>1</v>
      </c>
      <c r="F342" s="210" t="s">
        <v>228</v>
      </c>
    </row>
    <row r="343" spans="1:6" ht="38.25" x14ac:dyDescent="0.2">
      <c r="A343" s="83" t="s">
        <v>344</v>
      </c>
      <c r="B343" s="2">
        <v>89482</v>
      </c>
      <c r="C343" s="5" t="s">
        <v>206</v>
      </c>
      <c r="D343" s="3" t="s">
        <v>7</v>
      </c>
      <c r="E343" s="4">
        <v>1</v>
      </c>
      <c r="F343" s="120" t="s">
        <v>228</v>
      </c>
    </row>
    <row r="344" spans="1:6" x14ac:dyDescent="0.2">
      <c r="A344" s="89" t="s">
        <v>130</v>
      </c>
      <c r="B344" s="90"/>
      <c r="C344" s="456" t="s">
        <v>405</v>
      </c>
      <c r="D344" s="457"/>
      <c r="E344" s="457"/>
      <c r="F344" s="458"/>
    </row>
    <row r="345" spans="1:6" x14ac:dyDescent="0.2">
      <c r="A345" s="77" t="s">
        <v>132</v>
      </c>
      <c r="B345" s="1"/>
      <c r="C345" s="421" t="s">
        <v>124</v>
      </c>
      <c r="D345" s="422"/>
      <c r="E345" s="422"/>
      <c r="F345" s="423"/>
    </row>
    <row r="346" spans="1:6" x14ac:dyDescent="0.2">
      <c r="A346" s="86">
        <v>41275</v>
      </c>
      <c r="B346" s="2">
        <v>93358</v>
      </c>
      <c r="C346" s="5" t="s">
        <v>125</v>
      </c>
      <c r="D346" s="3" t="s">
        <v>20</v>
      </c>
      <c r="E346" s="4">
        <f>E349</f>
        <v>4.032</v>
      </c>
      <c r="F346" s="114"/>
    </row>
    <row r="347" spans="1:6" x14ac:dyDescent="0.2">
      <c r="A347" s="86"/>
      <c r="B347" s="2" t="s">
        <v>273</v>
      </c>
      <c r="C347" s="3" t="s">
        <v>274</v>
      </c>
      <c r="D347" s="3" t="s">
        <v>240</v>
      </c>
      <c r="E347" s="76" t="s">
        <v>242</v>
      </c>
      <c r="F347" s="123"/>
    </row>
    <row r="348" spans="1:6" ht="13.5" thickBot="1" x14ac:dyDescent="0.25">
      <c r="A348" s="86"/>
      <c r="B348" s="4">
        <v>2.1</v>
      </c>
      <c r="C348" s="18">
        <v>1.2</v>
      </c>
      <c r="D348" s="18">
        <v>1.6</v>
      </c>
      <c r="E348" s="76">
        <f>(B348*C348*D348)</f>
        <v>4.032</v>
      </c>
      <c r="F348" s="123"/>
    </row>
    <row r="349" spans="1:6" ht="13.5" thickBot="1" x14ac:dyDescent="0.25">
      <c r="A349" s="465" t="s">
        <v>244</v>
      </c>
      <c r="B349" s="444"/>
      <c r="C349" s="444"/>
      <c r="D349" s="444"/>
      <c r="E349" s="71">
        <f>E348</f>
        <v>4.032</v>
      </c>
      <c r="F349" s="124"/>
    </row>
    <row r="350" spans="1:6" ht="64.5" thickBot="1" x14ac:dyDescent="0.25">
      <c r="A350" s="230">
        <v>41276</v>
      </c>
      <c r="B350" s="132">
        <v>87506</v>
      </c>
      <c r="C350" s="133" t="s">
        <v>198</v>
      </c>
      <c r="D350" s="134" t="s">
        <v>15</v>
      </c>
      <c r="E350" s="135">
        <f>D357</f>
        <v>9.2100000000000009</v>
      </c>
      <c r="F350" s="136"/>
    </row>
    <row r="351" spans="1:6" ht="38.25" x14ac:dyDescent="0.2">
      <c r="A351" s="228"/>
      <c r="B351" s="13"/>
      <c r="C351" s="57" t="s">
        <v>266</v>
      </c>
      <c r="D351" s="57"/>
      <c r="E351" s="27"/>
      <c r="F351" s="229" t="s">
        <v>406</v>
      </c>
    </row>
    <row r="352" spans="1:6" x14ac:dyDescent="0.2">
      <c r="A352" s="86"/>
      <c r="B352" s="33" t="s">
        <v>239</v>
      </c>
      <c r="C352" s="9" t="s">
        <v>240</v>
      </c>
      <c r="D352" s="9" t="s">
        <v>242</v>
      </c>
      <c r="E352" s="4"/>
      <c r="F352" s="120"/>
    </row>
    <row r="353" spans="1:6" x14ac:dyDescent="0.2">
      <c r="A353" s="86"/>
      <c r="B353" s="34">
        <v>2.1</v>
      </c>
      <c r="C353" s="24">
        <v>1.5</v>
      </c>
      <c r="D353" s="24">
        <f>B353*C353</f>
        <v>3.1500000000000004</v>
      </c>
      <c r="E353" s="4"/>
      <c r="F353" s="120"/>
    </row>
    <row r="354" spans="1:6" x14ac:dyDescent="0.2">
      <c r="A354" s="86"/>
      <c r="B354" s="4">
        <v>2.1</v>
      </c>
      <c r="C354" s="24">
        <v>1.5</v>
      </c>
      <c r="D354" s="24">
        <f>B354*C354</f>
        <v>3.1500000000000004</v>
      </c>
      <c r="E354" s="4"/>
      <c r="F354" s="120"/>
    </row>
    <row r="355" spans="1:6" x14ac:dyDescent="0.2">
      <c r="A355" s="86"/>
      <c r="B355" s="4">
        <v>0.97</v>
      </c>
      <c r="C355" s="24">
        <v>1.5</v>
      </c>
      <c r="D355" s="24">
        <f>B355*C355</f>
        <v>1.4550000000000001</v>
      </c>
      <c r="E355" s="4"/>
      <c r="F355" s="120"/>
    </row>
    <row r="356" spans="1:6" ht="13.5" thickBot="1" x14ac:dyDescent="0.25">
      <c r="A356" s="86"/>
      <c r="B356" s="4">
        <v>0.97</v>
      </c>
      <c r="C356" s="24">
        <v>1.5</v>
      </c>
      <c r="D356" s="24">
        <f>B356*C356</f>
        <v>1.4550000000000001</v>
      </c>
      <c r="E356" s="4"/>
      <c r="F356" s="120"/>
    </row>
    <row r="357" spans="1:6" ht="13.5" thickBot="1" x14ac:dyDescent="0.25">
      <c r="A357" s="466" t="s">
        <v>244</v>
      </c>
      <c r="B357" s="442"/>
      <c r="C357" s="442"/>
      <c r="D357" s="138">
        <f>SUM(D352:D356)</f>
        <v>9.2100000000000009</v>
      </c>
      <c r="E357" s="231"/>
      <c r="F357" s="114"/>
    </row>
    <row r="358" spans="1:6" ht="39" thickBot="1" x14ac:dyDescent="0.25">
      <c r="A358" s="230">
        <v>41277</v>
      </c>
      <c r="B358" s="132">
        <v>87878</v>
      </c>
      <c r="C358" s="133" t="s">
        <v>201</v>
      </c>
      <c r="D358" s="134" t="s">
        <v>15</v>
      </c>
      <c r="E358" s="135">
        <f>D365</f>
        <v>8.31</v>
      </c>
      <c r="F358" s="136"/>
    </row>
    <row r="359" spans="1:6" x14ac:dyDescent="0.2">
      <c r="A359" s="228"/>
      <c r="B359" s="13"/>
      <c r="C359" s="57" t="s">
        <v>266</v>
      </c>
      <c r="D359" s="57"/>
      <c r="E359" s="27"/>
      <c r="F359" s="115"/>
    </row>
    <row r="360" spans="1:6" x14ac:dyDescent="0.2">
      <c r="A360" s="86"/>
      <c r="B360" s="33" t="s">
        <v>239</v>
      </c>
      <c r="C360" s="9" t="s">
        <v>240</v>
      </c>
      <c r="D360" s="9" t="s">
        <v>242</v>
      </c>
      <c r="E360" s="4"/>
      <c r="F360" s="120"/>
    </row>
    <row r="361" spans="1:6" x14ac:dyDescent="0.2">
      <c r="A361" s="86"/>
      <c r="B361" s="34">
        <v>1.8</v>
      </c>
      <c r="C361" s="24">
        <v>1.5</v>
      </c>
      <c r="D361" s="24">
        <f>B361*C361</f>
        <v>2.7</v>
      </c>
      <c r="E361" s="4"/>
      <c r="F361" s="120"/>
    </row>
    <row r="362" spans="1:6" x14ac:dyDescent="0.2">
      <c r="A362" s="86"/>
      <c r="B362" s="34">
        <v>1.8</v>
      </c>
      <c r="C362" s="24">
        <v>1.5</v>
      </c>
      <c r="D362" s="24">
        <f>B362*C362</f>
        <v>2.7</v>
      </c>
      <c r="E362" s="4"/>
      <c r="F362" s="120"/>
    </row>
    <row r="363" spans="1:6" x14ac:dyDescent="0.2">
      <c r="A363" s="86"/>
      <c r="B363" s="34">
        <v>0.97</v>
      </c>
      <c r="C363" s="24">
        <v>1.5</v>
      </c>
      <c r="D363" s="24">
        <f>B363*C363</f>
        <v>1.4550000000000001</v>
      </c>
      <c r="E363" s="4"/>
      <c r="F363" s="120"/>
    </row>
    <row r="364" spans="1:6" ht="13.5" thickBot="1" x14ac:dyDescent="0.25">
      <c r="A364" s="86"/>
      <c r="B364" s="34">
        <v>0.97</v>
      </c>
      <c r="C364" s="24">
        <v>1.5</v>
      </c>
      <c r="D364" s="24">
        <f>B364*C364</f>
        <v>1.4550000000000001</v>
      </c>
      <c r="E364" s="4"/>
      <c r="F364" s="120"/>
    </row>
    <row r="365" spans="1:6" ht="13.5" thickBot="1" x14ac:dyDescent="0.25">
      <c r="A365" s="466" t="s">
        <v>244</v>
      </c>
      <c r="B365" s="442"/>
      <c r="C365" s="442"/>
      <c r="D365" s="138">
        <f>SUM(D360:D364)</f>
        <v>8.31</v>
      </c>
      <c r="E365" s="231"/>
      <c r="F365" s="114"/>
    </row>
    <row r="366" spans="1:6" ht="64.5" thickBot="1" x14ac:dyDescent="0.25">
      <c r="A366" s="230">
        <v>41278</v>
      </c>
      <c r="B366" s="132">
        <v>87547</v>
      </c>
      <c r="C366" s="133" t="s">
        <v>126</v>
      </c>
      <c r="D366" s="134" t="s">
        <v>15</v>
      </c>
      <c r="E366" s="135">
        <f>D373</f>
        <v>8.31</v>
      </c>
      <c r="F366" s="136"/>
    </row>
    <row r="367" spans="1:6" x14ac:dyDescent="0.2">
      <c r="A367" s="228"/>
      <c r="B367" s="13"/>
      <c r="C367" s="57" t="s">
        <v>266</v>
      </c>
      <c r="D367" s="57"/>
      <c r="E367" s="27"/>
      <c r="F367" s="115"/>
    </row>
    <row r="368" spans="1:6" x14ac:dyDescent="0.2">
      <c r="A368" s="86"/>
      <c r="B368" s="33" t="s">
        <v>239</v>
      </c>
      <c r="C368" s="9" t="s">
        <v>240</v>
      </c>
      <c r="D368" s="9" t="s">
        <v>242</v>
      </c>
      <c r="E368" s="4"/>
      <c r="F368" s="120"/>
    </row>
    <row r="369" spans="1:6" x14ac:dyDescent="0.2">
      <c r="A369" s="86"/>
      <c r="B369" s="34">
        <v>1.8</v>
      </c>
      <c r="C369" s="24">
        <v>1.5</v>
      </c>
      <c r="D369" s="24">
        <f>B369*C369</f>
        <v>2.7</v>
      </c>
      <c r="E369" s="4"/>
      <c r="F369" s="120"/>
    </row>
    <row r="370" spans="1:6" x14ac:dyDescent="0.2">
      <c r="A370" s="86"/>
      <c r="B370" s="34">
        <v>1.8</v>
      </c>
      <c r="C370" s="24">
        <v>1.5</v>
      </c>
      <c r="D370" s="24">
        <f>B370*C370</f>
        <v>2.7</v>
      </c>
      <c r="E370" s="4"/>
      <c r="F370" s="120"/>
    </row>
    <row r="371" spans="1:6" x14ac:dyDescent="0.2">
      <c r="A371" s="86"/>
      <c r="B371" s="4">
        <v>0.97</v>
      </c>
      <c r="C371" s="24">
        <v>1.5</v>
      </c>
      <c r="D371" s="24">
        <f>B371*C371</f>
        <v>1.4550000000000001</v>
      </c>
      <c r="E371" s="4"/>
      <c r="F371" s="120"/>
    </row>
    <row r="372" spans="1:6" ht="13.5" thickBot="1" x14ac:dyDescent="0.25">
      <c r="A372" s="86"/>
      <c r="B372" s="4">
        <v>0.97</v>
      </c>
      <c r="C372" s="24">
        <v>1.5</v>
      </c>
      <c r="D372" s="24">
        <f>B372*C372</f>
        <v>1.4550000000000001</v>
      </c>
      <c r="E372" s="4"/>
      <c r="F372" s="120"/>
    </row>
    <row r="373" spans="1:6" ht="13.5" thickBot="1" x14ac:dyDescent="0.25">
      <c r="A373" s="466" t="s">
        <v>244</v>
      </c>
      <c r="B373" s="442"/>
      <c r="C373" s="442"/>
      <c r="D373" s="138">
        <f>SUM(D368:D372)</f>
        <v>8.31</v>
      </c>
      <c r="E373" s="231"/>
      <c r="F373" s="114"/>
    </row>
    <row r="374" spans="1:6" ht="39" thickBot="1" x14ac:dyDescent="0.25">
      <c r="A374" s="230">
        <v>41280</v>
      </c>
      <c r="B374" s="132">
        <v>94974</v>
      </c>
      <c r="C374" s="133" t="s">
        <v>205</v>
      </c>
      <c r="D374" s="134" t="s">
        <v>20</v>
      </c>
      <c r="E374" s="135">
        <v>0.25</v>
      </c>
      <c r="F374" s="136" t="s">
        <v>407</v>
      </c>
    </row>
    <row r="375" spans="1:6" ht="13.5" thickBot="1" x14ac:dyDescent="0.25">
      <c r="A375" s="157" t="s">
        <v>133</v>
      </c>
      <c r="B375" s="158"/>
      <c r="C375" s="482" t="s">
        <v>127</v>
      </c>
      <c r="D375" s="483"/>
      <c r="E375" s="483"/>
      <c r="F375" s="484"/>
    </row>
    <row r="376" spans="1:6" ht="26.25" thickBot="1" x14ac:dyDescent="0.25">
      <c r="A376" s="230">
        <v>41306</v>
      </c>
      <c r="B376" s="132">
        <v>92267</v>
      </c>
      <c r="C376" s="133" t="s">
        <v>200</v>
      </c>
      <c r="D376" s="134" t="s">
        <v>15</v>
      </c>
      <c r="E376" s="135">
        <f>D384</f>
        <v>2.5099999999999998</v>
      </c>
      <c r="F376" s="136"/>
    </row>
    <row r="377" spans="1:6" x14ac:dyDescent="0.2">
      <c r="A377" s="122"/>
      <c r="B377" s="13"/>
      <c r="C377" s="72" t="s">
        <v>272</v>
      </c>
      <c r="D377" s="57"/>
      <c r="E377" s="27"/>
      <c r="F377" s="115"/>
    </row>
    <row r="378" spans="1:6" x14ac:dyDescent="0.2">
      <c r="A378" s="83"/>
      <c r="B378" s="33" t="s">
        <v>239</v>
      </c>
      <c r="C378" s="9" t="s">
        <v>269</v>
      </c>
      <c r="D378" s="9" t="s">
        <v>242</v>
      </c>
      <c r="E378" s="4"/>
      <c r="F378" s="120"/>
    </row>
    <row r="379" spans="1:6" x14ac:dyDescent="0.2">
      <c r="A379" s="83"/>
      <c r="B379" s="34">
        <v>2.1</v>
      </c>
      <c r="C379" s="24">
        <v>0.05</v>
      </c>
      <c r="D379" s="24">
        <f>B379*C379</f>
        <v>0.10500000000000001</v>
      </c>
      <c r="E379" s="4"/>
      <c r="F379" s="120"/>
    </row>
    <row r="380" spans="1:6" x14ac:dyDescent="0.2">
      <c r="A380" s="83"/>
      <c r="B380" s="34">
        <v>2.1</v>
      </c>
      <c r="C380" s="24">
        <v>0.05</v>
      </c>
      <c r="D380" s="24">
        <f>B380*C380</f>
        <v>0.10500000000000001</v>
      </c>
      <c r="E380" s="4"/>
      <c r="F380" s="120"/>
    </row>
    <row r="381" spans="1:6" x14ac:dyDescent="0.2">
      <c r="A381" s="83"/>
      <c r="B381" s="27">
        <v>2.1</v>
      </c>
      <c r="C381" s="24">
        <v>0.05</v>
      </c>
      <c r="D381" s="24">
        <f>B381*C381</f>
        <v>0.10500000000000001</v>
      </c>
      <c r="E381" s="4"/>
      <c r="F381" s="120"/>
    </row>
    <row r="382" spans="1:6" x14ac:dyDescent="0.2">
      <c r="A382" s="83"/>
      <c r="B382" s="27">
        <v>2.1</v>
      </c>
      <c r="C382" s="24">
        <v>0.05</v>
      </c>
      <c r="D382" s="24">
        <f>B382*C382</f>
        <v>0.10500000000000001</v>
      </c>
      <c r="E382" s="4"/>
      <c r="F382" s="120"/>
    </row>
    <row r="383" spans="1:6" ht="13.5" thickBot="1" x14ac:dyDescent="0.25">
      <c r="A383" s="83"/>
      <c r="B383" s="27">
        <v>1.9</v>
      </c>
      <c r="C383" s="73">
        <v>1.1000000000000001</v>
      </c>
      <c r="D383" s="24">
        <f>B383*C383</f>
        <v>2.09</v>
      </c>
      <c r="E383" s="4"/>
      <c r="F383" s="120"/>
    </row>
    <row r="384" spans="1:6" ht="13.5" thickBot="1" x14ac:dyDescent="0.25">
      <c r="A384" s="466" t="s">
        <v>244</v>
      </c>
      <c r="B384" s="442"/>
      <c r="C384" s="442"/>
      <c r="D384" s="232">
        <f>SUM(D379:D383)</f>
        <v>2.5099999999999998</v>
      </c>
      <c r="E384" s="23"/>
      <c r="F384" s="114"/>
    </row>
    <row r="385" spans="1:6" ht="39" thickBot="1" x14ac:dyDescent="0.25">
      <c r="A385" s="230">
        <v>41307</v>
      </c>
      <c r="B385" s="132">
        <v>94975</v>
      </c>
      <c r="C385" s="133" t="s">
        <v>184</v>
      </c>
      <c r="D385" s="134" t="s">
        <v>20</v>
      </c>
      <c r="E385" s="135">
        <v>0.13</v>
      </c>
      <c r="F385" s="136" t="s">
        <v>408</v>
      </c>
    </row>
    <row r="386" spans="1:6" ht="39" thickBot="1" x14ac:dyDescent="0.25">
      <c r="A386" s="230">
        <v>41308</v>
      </c>
      <c r="B386" s="2">
        <v>92769</v>
      </c>
      <c r="C386" s="5" t="s">
        <v>401</v>
      </c>
      <c r="D386" s="134" t="s">
        <v>50</v>
      </c>
      <c r="E386" s="135">
        <v>9.56</v>
      </c>
      <c r="F386" s="136" t="s">
        <v>409</v>
      </c>
    </row>
    <row r="387" spans="1:6" x14ac:dyDescent="0.2">
      <c r="A387" s="233" t="s">
        <v>135</v>
      </c>
      <c r="B387" s="234"/>
      <c r="C387" s="462" t="s">
        <v>136</v>
      </c>
      <c r="D387" s="463"/>
      <c r="E387" s="463"/>
      <c r="F387" s="464"/>
    </row>
    <row r="388" spans="1:6" x14ac:dyDescent="0.2">
      <c r="A388" s="77" t="s">
        <v>137</v>
      </c>
      <c r="B388" s="1"/>
      <c r="C388" s="421" t="s">
        <v>124</v>
      </c>
      <c r="D388" s="422"/>
      <c r="E388" s="422"/>
      <c r="F388" s="461"/>
    </row>
    <row r="389" spans="1:6" x14ac:dyDescent="0.2">
      <c r="A389" s="86">
        <v>41640</v>
      </c>
      <c r="B389" s="2">
        <v>93358</v>
      </c>
      <c r="C389" s="5" t="s">
        <v>125</v>
      </c>
      <c r="D389" s="3" t="s">
        <v>20</v>
      </c>
      <c r="E389" s="76">
        <v>3.29</v>
      </c>
      <c r="F389" s="125" t="s">
        <v>275</v>
      </c>
    </row>
    <row r="390" spans="1:6" x14ac:dyDescent="0.2">
      <c r="A390" s="86"/>
      <c r="B390" s="2"/>
      <c r="C390" s="5"/>
      <c r="D390" s="3"/>
      <c r="E390" s="76"/>
      <c r="F390" s="125"/>
    </row>
    <row r="391" spans="1:6" x14ac:dyDescent="0.2">
      <c r="A391" s="86"/>
      <c r="B391" s="2"/>
      <c r="C391" s="5" t="s">
        <v>410</v>
      </c>
      <c r="D391" s="3"/>
      <c r="E391" s="76"/>
      <c r="F391" s="125"/>
    </row>
    <row r="392" spans="1:6" x14ac:dyDescent="0.2">
      <c r="A392" s="86"/>
      <c r="B392" s="2"/>
      <c r="C392" s="5"/>
      <c r="D392" s="3"/>
      <c r="E392" s="76"/>
      <c r="F392" s="125"/>
    </row>
    <row r="393" spans="1:6" x14ac:dyDescent="0.2">
      <c r="A393" s="86"/>
      <c r="B393" s="2"/>
      <c r="C393" s="5"/>
      <c r="D393" s="3"/>
      <c r="E393" s="76"/>
      <c r="F393" s="125"/>
    </row>
    <row r="394" spans="1:6" ht="25.5" x14ac:dyDescent="0.2">
      <c r="A394" s="86">
        <v>41641</v>
      </c>
      <c r="B394" s="3" t="s">
        <v>138</v>
      </c>
      <c r="C394" s="5" t="s">
        <v>139</v>
      </c>
      <c r="D394" s="3" t="s">
        <v>20</v>
      </c>
      <c r="E394" s="4">
        <v>1.17</v>
      </c>
      <c r="F394" s="115"/>
    </row>
    <row r="395" spans="1:6" x14ac:dyDescent="0.2">
      <c r="A395" s="85"/>
      <c r="B395" s="3"/>
      <c r="C395" s="5"/>
      <c r="D395" s="3"/>
      <c r="E395" s="4"/>
      <c r="F395" s="115"/>
    </row>
    <row r="396" spans="1:6" x14ac:dyDescent="0.2">
      <c r="A396" s="85"/>
      <c r="B396" s="3"/>
      <c r="C396" s="5" t="s">
        <v>331</v>
      </c>
      <c r="D396" s="3"/>
      <c r="E396" s="4"/>
      <c r="F396" s="115"/>
    </row>
    <row r="397" spans="1:6" x14ac:dyDescent="0.2">
      <c r="A397" s="85"/>
      <c r="B397" s="3"/>
      <c r="C397" s="5"/>
      <c r="D397" s="3"/>
      <c r="E397" s="4"/>
      <c r="F397" s="115"/>
    </row>
    <row r="398" spans="1:6" ht="63.75" x14ac:dyDescent="0.2">
      <c r="A398" s="86">
        <v>41642</v>
      </c>
      <c r="B398" s="2">
        <v>87506</v>
      </c>
      <c r="C398" s="5" t="s">
        <v>202</v>
      </c>
      <c r="D398" s="3" t="s">
        <v>15</v>
      </c>
      <c r="E398" s="4">
        <v>8.77</v>
      </c>
      <c r="F398" s="125" t="s">
        <v>276</v>
      </c>
    </row>
    <row r="399" spans="1:6" x14ac:dyDescent="0.2">
      <c r="A399" s="85"/>
      <c r="B399" s="2"/>
      <c r="C399" s="5"/>
      <c r="D399" s="3"/>
      <c r="E399" s="4"/>
      <c r="F399" s="120"/>
    </row>
    <row r="400" spans="1:6" x14ac:dyDescent="0.2">
      <c r="A400" s="85"/>
      <c r="B400" s="2"/>
      <c r="C400" s="5" t="s">
        <v>277</v>
      </c>
      <c r="D400" s="3"/>
      <c r="E400" s="4"/>
      <c r="F400" s="120"/>
    </row>
    <row r="401" spans="1:6" x14ac:dyDescent="0.2">
      <c r="A401" s="85"/>
      <c r="B401" s="2"/>
      <c r="C401" s="3" t="s">
        <v>278</v>
      </c>
      <c r="D401" s="3"/>
      <c r="E401" s="4"/>
      <c r="F401" s="120"/>
    </row>
    <row r="402" spans="1:6" x14ac:dyDescent="0.2">
      <c r="A402" s="85"/>
      <c r="B402" s="2" t="s">
        <v>279</v>
      </c>
      <c r="C402" s="3" t="s">
        <v>240</v>
      </c>
      <c r="D402" s="3" t="s">
        <v>242</v>
      </c>
      <c r="E402" s="4"/>
      <c r="F402" s="120"/>
    </row>
    <row r="403" spans="1:6" ht="13.5" thickBot="1" x14ac:dyDescent="0.25">
      <c r="A403" s="85"/>
      <c r="B403" s="4">
        <v>4.71</v>
      </c>
      <c r="C403" s="3">
        <v>1.86</v>
      </c>
      <c r="D403" s="24">
        <f>B403*C403</f>
        <v>8.7606000000000002</v>
      </c>
      <c r="E403" s="4"/>
      <c r="F403" s="120"/>
    </row>
    <row r="404" spans="1:6" ht="13.5" thickBot="1" x14ac:dyDescent="0.25">
      <c r="A404" s="465" t="s">
        <v>244</v>
      </c>
      <c r="B404" s="444"/>
      <c r="C404" s="444"/>
      <c r="D404" s="39">
        <f>SUM(D403:D403)</f>
        <v>8.7606000000000002</v>
      </c>
      <c r="E404" s="4"/>
      <c r="F404" s="120"/>
    </row>
    <row r="405" spans="1:6" ht="38.25" x14ac:dyDescent="0.2">
      <c r="A405" s="86">
        <v>41643</v>
      </c>
      <c r="B405" s="2">
        <v>87878</v>
      </c>
      <c r="C405" s="5" t="s">
        <v>201</v>
      </c>
      <c r="D405" s="3" t="s">
        <v>15</v>
      </c>
      <c r="E405" s="4">
        <v>7.6</v>
      </c>
      <c r="F405" s="120"/>
    </row>
    <row r="406" spans="1:6" x14ac:dyDescent="0.2">
      <c r="A406" s="86"/>
      <c r="B406" s="2"/>
      <c r="C406" s="3" t="s">
        <v>278</v>
      </c>
      <c r="D406" s="3"/>
      <c r="E406" s="4"/>
      <c r="F406" s="120"/>
    </row>
    <row r="407" spans="1:6" x14ac:dyDescent="0.2">
      <c r="A407" s="85"/>
      <c r="B407" s="2" t="s">
        <v>279</v>
      </c>
      <c r="C407" s="3" t="s">
        <v>240</v>
      </c>
      <c r="D407" s="3" t="s">
        <v>242</v>
      </c>
      <c r="E407" s="4"/>
      <c r="F407" s="120"/>
    </row>
    <row r="408" spans="1:6" ht="13.5" thickBot="1" x14ac:dyDescent="0.25">
      <c r="A408" s="85"/>
      <c r="B408" s="4">
        <v>4.08</v>
      </c>
      <c r="C408" s="3">
        <v>1.86</v>
      </c>
      <c r="D408" s="24">
        <f>B408*C408</f>
        <v>7.5888000000000009</v>
      </c>
      <c r="E408" s="4"/>
      <c r="F408" s="120"/>
    </row>
    <row r="409" spans="1:6" ht="13.5" thickBot="1" x14ac:dyDescent="0.25">
      <c r="A409" s="465" t="s">
        <v>244</v>
      </c>
      <c r="B409" s="444"/>
      <c r="C409" s="444"/>
      <c r="D409" s="39">
        <f>SUM(D408:D408)</f>
        <v>7.5888000000000009</v>
      </c>
      <c r="E409" s="31"/>
      <c r="F409" s="120"/>
    </row>
    <row r="410" spans="1:6" ht="51" x14ac:dyDescent="0.2">
      <c r="A410" s="86">
        <v>41644</v>
      </c>
      <c r="B410" s="2">
        <v>87530</v>
      </c>
      <c r="C410" s="5" t="s">
        <v>203</v>
      </c>
      <c r="D410" s="3" t="s">
        <v>15</v>
      </c>
      <c r="E410" s="4">
        <v>7.6</v>
      </c>
      <c r="F410" s="120"/>
    </row>
    <row r="411" spans="1:6" x14ac:dyDescent="0.2">
      <c r="A411" s="85"/>
      <c r="B411" s="2"/>
      <c r="C411" s="3" t="s">
        <v>278</v>
      </c>
      <c r="D411" s="3"/>
      <c r="E411" s="4"/>
      <c r="F411" s="120"/>
    </row>
    <row r="412" spans="1:6" x14ac:dyDescent="0.2">
      <c r="A412" s="85"/>
      <c r="B412" s="2" t="s">
        <v>279</v>
      </c>
      <c r="C412" s="3" t="s">
        <v>240</v>
      </c>
      <c r="D412" s="3" t="s">
        <v>242</v>
      </c>
      <c r="E412" s="4"/>
      <c r="F412" s="120"/>
    </row>
    <row r="413" spans="1:6" ht="13.5" thickBot="1" x14ac:dyDescent="0.25">
      <c r="A413" s="85"/>
      <c r="B413" s="4">
        <v>4.08</v>
      </c>
      <c r="C413" s="3">
        <v>1.86</v>
      </c>
      <c r="D413" s="24">
        <f>B413*C413</f>
        <v>7.5888000000000009</v>
      </c>
      <c r="E413" s="4"/>
      <c r="F413" s="120"/>
    </row>
    <row r="414" spans="1:6" ht="13.5" thickBot="1" x14ac:dyDescent="0.25">
      <c r="A414" s="466" t="s">
        <v>244</v>
      </c>
      <c r="B414" s="442"/>
      <c r="C414" s="442"/>
      <c r="D414" s="138">
        <f>SUM(D413:D413)</f>
        <v>7.5888000000000009</v>
      </c>
      <c r="E414" s="23"/>
      <c r="F414" s="114"/>
    </row>
    <row r="415" spans="1:6" ht="39" thickBot="1" x14ac:dyDescent="0.25">
      <c r="A415" s="230">
        <v>41645</v>
      </c>
      <c r="B415" s="132">
        <v>92769</v>
      </c>
      <c r="C415" s="5" t="s">
        <v>401</v>
      </c>
      <c r="D415" s="134" t="s">
        <v>50</v>
      </c>
      <c r="E415" s="135">
        <v>9.56</v>
      </c>
      <c r="F415" s="136" t="s">
        <v>411</v>
      </c>
    </row>
    <row r="416" spans="1:6" ht="26.25" thickBot="1" x14ac:dyDescent="0.25">
      <c r="A416" s="230">
        <v>41646</v>
      </c>
      <c r="B416" s="2">
        <v>92271</v>
      </c>
      <c r="C416" s="5" t="s">
        <v>381</v>
      </c>
      <c r="D416" s="134" t="s">
        <v>15</v>
      </c>
      <c r="E416" s="135">
        <v>2.0099999999999998</v>
      </c>
      <c r="F416" s="136"/>
    </row>
    <row r="417" spans="1:6" x14ac:dyDescent="0.2">
      <c r="A417" s="239"/>
      <c r="B417" s="13"/>
      <c r="C417" s="41" t="s">
        <v>280</v>
      </c>
      <c r="D417" s="57"/>
      <c r="E417" s="27"/>
      <c r="F417" s="115"/>
    </row>
    <row r="418" spans="1:6" x14ac:dyDescent="0.2">
      <c r="A418" s="85"/>
      <c r="B418" s="2"/>
      <c r="C418" s="3" t="s">
        <v>282</v>
      </c>
      <c r="D418" s="3"/>
      <c r="E418" s="4"/>
      <c r="F418" s="120"/>
    </row>
    <row r="419" spans="1:6" x14ac:dyDescent="0.2">
      <c r="A419" s="85"/>
      <c r="B419" s="4"/>
      <c r="C419" s="9" t="s">
        <v>281</v>
      </c>
      <c r="D419" s="24"/>
      <c r="E419" s="4"/>
      <c r="F419" s="120"/>
    </row>
    <row r="420" spans="1:6" ht="13.5" thickBot="1" x14ac:dyDescent="0.25">
      <c r="A420" s="85"/>
      <c r="B420" s="2"/>
      <c r="C420" s="3" t="s">
        <v>283</v>
      </c>
      <c r="D420" s="3"/>
      <c r="E420" s="4"/>
      <c r="F420" s="120"/>
    </row>
    <row r="421" spans="1:6" ht="13.5" thickBot="1" x14ac:dyDescent="0.25">
      <c r="A421" s="466" t="s">
        <v>244</v>
      </c>
      <c r="B421" s="442"/>
      <c r="C421" s="442"/>
      <c r="D421" s="138">
        <v>2.0099999999999998</v>
      </c>
      <c r="E421" s="23"/>
      <c r="F421" s="114"/>
    </row>
    <row r="422" spans="1:6" ht="39" thickBot="1" x14ac:dyDescent="0.25">
      <c r="A422" s="230">
        <v>41647</v>
      </c>
      <c r="B422" s="132">
        <v>94975</v>
      </c>
      <c r="C422" s="133" t="s">
        <v>204</v>
      </c>
      <c r="D422" s="134" t="s">
        <v>20</v>
      </c>
      <c r="E422" s="135">
        <v>0.09</v>
      </c>
      <c r="F422" s="136"/>
    </row>
    <row r="423" spans="1:6" x14ac:dyDescent="0.2">
      <c r="A423" s="239"/>
      <c r="B423" s="13"/>
      <c r="C423" s="41" t="s">
        <v>284</v>
      </c>
      <c r="D423" s="57"/>
      <c r="E423" s="27"/>
      <c r="F423" s="115"/>
    </row>
    <row r="424" spans="1:6" ht="13.5" thickBot="1" x14ac:dyDescent="0.25">
      <c r="A424" s="85"/>
      <c r="B424" s="2"/>
      <c r="C424" s="5" t="s">
        <v>285</v>
      </c>
      <c r="D424" s="3"/>
      <c r="E424" s="4"/>
      <c r="F424" s="120"/>
    </row>
    <row r="425" spans="1:6" ht="13.5" thickBot="1" x14ac:dyDescent="0.25">
      <c r="A425" s="466" t="s">
        <v>244</v>
      </c>
      <c r="B425" s="442"/>
      <c r="C425" s="442"/>
      <c r="D425" s="138">
        <v>0.09</v>
      </c>
      <c r="E425" s="23"/>
      <c r="F425" s="114"/>
    </row>
    <row r="426" spans="1:6" ht="39" thickBot="1" x14ac:dyDescent="0.25">
      <c r="A426" s="230">
        <v>41648</v>
      </c>
      <c r="B426" s="2">
        <v>94974</v>
      </c>
      <c r="C426" s="5" t="s">
        <v>394</v>
      </c>
      <c r="D426" s="134" t="s">
        <v>20</v>
      </c>
      <c r="E426" s="135">
        <f>D429</f>
        <v>0.11</v>
      </c>
      <c r="F426" s="136"/>
    </row>
    <row r="427" spans="1:6" x14ac:dyDescent="0.2">
      <c r="A427" s="239"/>
      <c r="B427" s="13"/>
      <c r="C427" s="41" t="s">
        <v>284</v>
      </c>
      <c r="D427" s="57"/>
      <c r="E427" s="27"/>
      <c r="F427" s="115"/>
    </row>
    <row r="428" spans="1:6" ht="13.5" thickBot="1" x14ac:dyDescent="0.25">
      <c r="A428" s="85"/>
      <c r="B428" s="2"/>
      <c r="C428" s="5" t="s">
        <v>412</v>
      </c>
      <c r="D428" s="3"/>
      <c r="E428" s="4"/>
      <c r="F428" s="120"/>
    </row>
    <row r="429" spans="1:6" ht="13.5" thickBot="1" x14ac:dyDescent="0.25">
      <c r="A429" s="466" t="s">
        <v>244</v>
      </c>
      <c r="B429" s="442"/>
      <c r="C429" s="442"/>
      <c r="D429" s="138">
        <v>0.11</v>
      </c>
      <c r="E429" s="23"/>
      <c r="F429" s="114"/>
    </row>
    <row r="430" spans="1:6" ht="39" thickBot="1" x14ac:dyDescent="0.25">
      <c r="A430" s="242">
        <v>40192</v>
      </c>
      <c r="B430" s="132">
        <v>94974</v>
      </c>
      <c r="C430" s="133" t="s">
        <v>205</v>
      </c>
      <c r="D430" s="243" t="s">
        <v>20</v>
      </c>
      <c r="E430" s="244">
        <v>0.09</v>
      </c>
      <c r="F430" s="245"/>
    </row>
    <row r="431" spans="1:6" x14ac:dyDescent="0.2">
      <c r="A431" s="239"/>
      <c r="B431" s="13"/>
      <c r="C431" s="41" t="s">
        <v>284</v>
      </c>
      <c r="D431" s="240"/>
      <c r="E431" s="36"/>
      <c r="F431" s="241"/>
    </row>
    <row r="432" spans="1:6" ht="13.5" thickBot="1" x14ac:dyDescent="0.25">
      <c r="A432" s="85"/>
      <c r="B432" s="2"/>
      <c r="C432" s="5" t="s">
        <v>285</v>
      </c>
      <c r="D432" s="216"/>
      <c r="E432" s="34"/>
      <c r="F432" s="119"/>
    </row>
    <row r="433" spans="1:6" ht="13.5" thickBot="1" x14ac:dyDescent="0.25">
      <c r="A433" s="465" t="s">
        <v>244</v>
      </c>
      <c r="B433" s="444"/>
      <c r="C433" s="444"/>
      <c r="D433" s="235">
        <v>0.09</v>
      </c>
      <c r="E433" s="34"/>
      <c r="F433" s="119"/>
    </row>
    <row r="434" spans="1:6" ht="13.5" thickBot="1" x14ac:dyDescent="0.25">
      <c r="A434" s="77" t="s">
        <v>140</v>
      </c>
      <c r="B434" s="1"/>
      <c r="C434" s="421" t="s">
        <v>127</v>
      </c>
      <c r="D434" s="422"/>
      <c r="E434" s="467"/>
      <c r="F434" s="423"/>
    </row>
    <row r="435" spans="1:6" ht="39" thickBot="1" x14ac:dyDescent="0.25">
      <c r="A435" s="178">
        <v>41671</v>
      </c>
      <c r="B435" s="132">
        <v>92769</v>
      </c>
      <c r="C435" s="5" t="s">
        <v>401</v>
      </c>
      <c r="D435" s="62" t="s">
        <v>50</v>
      </c>
      <c r="E435" s="23">
        <v>9.56</v>
      </c>
      <c r="F435" s="114" t="s">
        <v>411</v>
      </c>
    </row>
    <row r="436" spans="1:6" ht="39" thickBot="1" x14ac:dyDescent="0.25">
      <c r="A436" s="230">
        <v>41672</v>
      </c>
      <c r="B436" s="132">
        <v>94975</v>
      </c>
      <c r="C436" s="133" t="s">
        <v>184</v>
      </c>
      <c r="D436" s="134" t="s">
        <v>20</v>
      </c>
      <c r="E436" s="135">
        <v>0.09</v>
      </c>
      <c r="F436" s="136"/>
    </row>
    <row r="437" spans="1:6" x14ac:dyDescent="0.2">
      <c r="A437" s="239"/>
      <c r="B437" s="13"/>
      <c r="C437" s="41" t="s">
        <v>286</v>
      </c>
      <c r="D437" s="57"/>
      <c r="E437" s="27"/>
      <c r="F437" s="115"/>
    </row>
    <row r="438" spans="1:6" ht="13.5" thickBot="1" x14ac:dyDescent="0.25">
      <c r="A438" s="85"/>
      <c r="B438" s="2"/>
      <c r="C438" s="3" t="s">
        <v>285</v>
      </c>
      <c r="D438" s="3"/>
      <c r="E438" s="4"/>
      <c r="F438" s="120"/>
    </row>
    <row r="439" spans="1:6" ht="13.5" thickBot="1" x14ac:dyDescent="0.25">
      <c r="A439" s="465" t="s">
        <v>244</v>
      </c>
      <c r="B439" s="444"/>
      <c r="C439" s="444"/>
      <c r="D439" s="39">
        <v>0.09</v>
      </c>
      <c r="E439" s="4"/>
      <c r="F439" s="120"/>
    </row>
    <row r="440" spans="1:6" ht="25.5" x14ac:dyDescent="0.2">
      <c r="A440" s="86">
        <v>41673</v>
      </c>
      <c r="B440" s="2">
        <v>92271</v>
      </c>
      <c r="C440" s="5" t="s">
        <v>381</v>
      </c>
      <c r="D440" s="3" t="s">
        <v>15</v>
      </c>
      <c r="E440" s="4">
        <f>D445</f>
        <v>2.0099999999999998</v>
      </c>
      <c r="F440" s="120"/>
    </row>
    <row r="441" spans="1:6" x14ac:dyDescent="0.2">
      <c r="A441" s="85"/>
      <c r="B441" s="2"/>
      <c r="C441" s="9" t="s">
        <v>280</v>
      </c>
      <c r="D441" s="3"/>
      <c r="E441" s="4"/>
      <c r="F441" s="120"/>
    </row>
    <row r="442" spans="1:6" x14ac:dyDescent="0.2">
      <c r="A442" s="85"/>
      <c r="B442" s="2"/>
      <c r="C442" s="3" t="s">
        <v>282</v>
      </c>
      <c r="D442" s="3"/>
      <c r="E442" s="4"/>
      <c r="F442" s="120"/>
    </row>
    <row r="443" spans="1:6" x14ac:dyDescent="0.2">
      <c r="A443" s="85"/>
      <c r="B443" s="4"/>
      <c r="C443" s="9" t="s">
        <v>281</v>
      </c>
      <c r="D443" s="24"/>
      <c r="E443" s="4"/>
      <c r="F443" s="120"/>
    </row>
    <row r="444" spans="1:6" ht="13.5" thickBot="1" x14ac:dyDescent="0.25">
      <c r="A444" s="85"/>
      <c r="B444" s="2"/>
      <c r="C444" s="3" t="s">
        <v>283</v>
      </c>
      <c r="D444" s="3"/>
      <c r="E444" s="4"/>
      <c r="F444" s="120"/>
    </row>
    <row r="445" spans="1:6" ht="13.5" thickBot="1" x14ac:dyDescent="0.25">
      <c r="A445" s="465" t="s">
        <v>244</v>
      </c>
      <c r="B445" s="444"/>
      <c r="C445" s="444"/>
      <c r="D445" s="39">
        <v>2.0099999999999998</v>
      </c>
      <c r="E445" s="4"/>
      <c r="F445" s="120"/>
    </row>
    <row r="446" spans="1:6" x14ac:dyDescent="0.2">
      <c r="A446" s="89" t="s">
        <v>142</v>
      </c>
      <c r="B446" s="90"/>
      <c r="C446" s="456" t="s">
        <v>143</v>
      </c>
      <c r="D446" s="457"/>
      <c r="E446" s="457"/>
      <c r="F446" s="458"/>
    </row>
    <row r="447" spans="1:6" x14ac:dyDescent="0.2">
      <c r="A447" s="77" t="s">
        <v>144</v>
      </c>
      <c r="B447" s="1"/>
      <c r="C447" s="421" t="s">
        <v>124</v>
      </c>
      <c r="D447" s="422"/>
      <c r="E447" s="422"/>
      <c r="F447" s="423"/>
    </row>
    <row r="448" spans="1:6" x14ac:dyDescent="0.2">
      <c r="A448" s="86">
        <v>42005</v>
      </c>
      <c r="B448" s="2">
        <v>93358</v>
      </c>
      <c r="C448" s="5" t="s">
        <v>125</v>
      </c>
      <c r="D448" s="3" t="s">
        <v>20</v>
      </c>
      <c r="E448" s="4">
        <v>4.2</v>
      </c>
      <c r="F448" s="120"/>
    </row>
    <row r="449" spans="1:6" x14ac:dyDescent="0.2">
      <c r="A449" s="85"/>
      <c r="B449" s="2"/>
      <c r="C449" s="9" t="s">
        <v>288</v>
      </c>
      <c r="D449" s="3"/>
      <c r="E449" s="4"/>
      <c r="F449" s="120"/>
    </row>
    <row r="450" spans="1:6" ht="13.5" thickBot="1" x14ac:dyDescent="0.25">
      <c r="A450" s="85"/>
      <c r="B450" s="2"/>
      <c r="C450" s="3" t="s">
        <v>287</v>
      </c>
      <c r="D450" s="3"/>
      <c r="E450" s="4"/>
      <c r="F450" s="120"/>
    </row>
    <row r="451" spans="1:6" ht="13.5" thickBot="1" x14ac:dyDescent="0.25">
      <c r="A451" s="465" t="s">
        <v>244</v>
      </c>
      <c r="B451" s="444"/>
      <c r="C451" s="444"/>
      <c r="D451" s="39">
        <v>4.2</v>
      </c>
      <c r="E451" s="4"/>
      <c r="F451" s="120"/>
    </row>
    <row r="452" spans="1:6" x14ac:dyDescent="0.2">
      <c r="A452" s="85"/>
      <c r="B452" s="2"/>
      <c r="C452" s="5"/>
      <c r="D452" s="3"/>
      <c r="E452" s="4"/>
      <c r="F452" s="120"/>
    </row>
    <row r="453" spans="1:6" ht="25.5" x14ac:dyDescent="0.2">
      <c r="A453" s="86">
        <v>42006</v>
      </c>
      <c r="B453" s="3" t="s">
        <v>138</v>
      </c>
      <c r="C453" s="5" t="s">
        <v>139</v>
      </c>
      <c r="D453" s="3" t="s">
        <v>20</v>
      </c>
      <c r="E453" s="4">
        <v>0.88</v>
      </c>
      <c r="F453" s="120"/>
    </row>
    <row r="454" spans="1:6" x14ac:dyDescent="0.2">
      <c r="A454" s="85"/>
      <c r="B454" s="2"/>
      <c r="C454" s="9" t="s">
        <v>288</v>
      </c>
      <c r="D454" s="3"/>
      <c r="E454" s="4"/>
      <c r="F454" s="120"/>
    </row>
    <row r="455" spans="1:6" ht="13.5" thickBot="1" x14ac:dyDescent="0.25">
      <c r="A455" s="85"/>
      <c r="B455" s="2"/>
      <c r="C455" s="3" t="s">
        <v>289</v>
      </c>
      <c r="D455" s="3"/>
      <c r="E455" s="4"/>
      <c r="F455" s="120"/>
    </row>
    <row r="456" spans="1:6" ht="13.5" thickBot="1" x14ac:dyDescent="0.25">
      <c r="A456" s="465" t="s">
        <v>244</v>
      </c>
      <c r="B456" s="444"/>
      <c r="C456" s="444"/>
      <c r="D456" s="39">
        <v>0.88</v>
      </c>
      <c r="E456" s="4"/>
      <c r="F456" s="120"/>
    </row>
    <row r="457" spans="1:6" ht="63.75" x14ac:dyDescent="0.2">
      <c r="A457" s="86">
        <v>42007</v>
      </c>
      <c r="B457" s="2">
        <v>103331</v>
      </c>
      <c r="C457" s="5" t="s">
        <v>172</v>
      </c>
      <c r="D457" s="3" t="s">
        <v>15</v>
      </c>
      <c r="E457" s="4">
        <v>9.8800000000000008</v>
      </c>
      <c r="F457" s="125" t="s">
        <v>276</v>
      </c>
    </row>
    <row r="458" spans="1:6" x14ac:dyDescent="0.2">
      <c r="A458" s="85"/>
      <c r="B458" s="2"/>
      <c r="C458" s="51"/>
      <c r="D458" s="75"/>
      <c r="E458" s="60"/>
      <c r="F458" s="119"/>
    </row>
    <row r="459" spans="1:6" x14ac:dyDescent="0.2">
      <c r="A459" s="85"/>
      <c r="B459" s="2"/>
      <c r="C459" s="5" t="s">
        <v>290</v>
      </c>
      <c r="D459" s="75"/>
      <c r="E459" s="60"/>
      <c r="F459" s="119"/>
    </row>
    <row r="460" spans="1:6" x14ac:dyDescent="0.2">
      <c r="A460" s="85"/>
      <c r="B460" s="2"/>
      <c r="C460" s="3" t="s">
        <v>278</v>
      </c>
      <c r="D460" s="3"/>
      <c r="E460" s="60"/>
      <c r="F460" s="119"/>
    </row>
    <row r="461" spans="1:6" x14ac:dyDescent="0.2">
      <c r="A461" s="85"/>
      <c r="B461" s="2" t="s">
        <v>279</v>
      </c>
      <c r="C461" s="3" t="s">
        <v>240</v>
      </c>
      <c r="D461" s="3" t="s">
        <v>242</v>
      </c>
      <c r="E461" s="60"/>
      <c r="F461" s="119"/>
    </row>
    <row r="462" spans="1:6" ht="13.5" thickBot="1" x14ac:dyDescent="0.25">
      <c r="A462" s="85"/>
      <c r="B462" s="4">
        <v>5.34</v>
      </c>
      <c r="C462" s="3">
        <v>1.85</v>
      </c>
      <c r="D462" s="24">
        <f>B462*C462</f>
        <v>9.8789999999999996</v>
      </c>
      <c r="E462" s="60"/>
      <c r="F462" s="119"/>
    </row>
    <row r="463" spans="1:6" ht="13.5" thickBot="1" x14ac:dyDescent="0.25">
      <c r="A463" s="465" t="s">
        <v>244</v>
      </c>
      <c r="B463" s="444"/>
      <c r="C463" s="444"/>
      <c r="D463" s="39">
        <f>SUM(D462:D462)</f>
        <v>9.8789999999999996</v>
      </c>
      <c r="E463" s="60"/>
      <c r="F463" s="119"/>
    </row>
    <row r="464" spans="1:6" x14ac:dyDescent="0.2">
      <c r="A464" s="85"/>
      <c r="B464" s="2"/>
      <c r="C464" s="51"/>
      <c r="D464" s="75"/>
      <c r="E464" s="60"/>
      <c r="F464" s="119"/>
    </row>
    <row r="465" spans="1:6" ht="13.5" thickBot="1" x14ac:dyDescent="0.25">
      <c r="A465" s="246" t="s">
        <v>145</v>
      </c>
      <c r="B465" s="107"/>
      <c r="C465" s="459" t="s">
        <v>127</v>
      </c>
      <c r="D465" s="460"/>
      <c r="E465" s="460"/>
      <c r="F465" s="461"/>
    </row>
    <row r="466" spans="1:6" ht="39" thickBot="1" x14ac:dyDescent="0.25">
      <c r="A466" s="230">
        <v>42036</v>
      </c>
      <c r="B466" s="2">
        <v>92769</v>
      </c>
      <c r="C466" s="5" t="s">
        <v>401</v>
      </c>
      <c r="D466" s="134" t="s">
        <v>50</v>
      </c>
      <c r="E466" s="135">
        <v>9.56</v>
      </c>
      <c r="F466" s="136" t="s">
        <v>413</v>
      </c>
    </row>
    <row r="467" spans="1:6" ht="39" thickBot="1" x14ac:dyDescent="0.25">
      <c r="A467" s="230">
        <v>42037</v>
      </c>
      <c r="B467" s="132">
        <v>94975</v>
      </c>
      <c r="C467" s="133" t="s">
        <v>184</v>
      </c>
      <c r="D467" s="134" t="s">
        <v>20</v>
      </c>
      <c r="E467" s="135">
        <f>D470</f>
        <v>0.11</v>
      </c>
      <c r="F467" s="136"/>
    </row>
    <row r="468" spans="1:6" x14ac:dyDescent="0.2">
      <c r="A468" s="239"/>
      <c r="B468" s="13"/>
      <c r="C468" s="41" t="s">
        <v>286</v>
      </c>
      <c r="D468" s="57"/>
      <c r="E468" s="27"/>
      <c r="F468" s="115"/>
    </row>
    <row r="469" spans="1:6" ht="13.5" thickBot="1" x14ac:dyDescent="0.25">
      <c r="A469" s="85"/>
      <c r="B469" s="2"/>
      <c r="C469" s="3" t="s">
        <v>414</v>
      </c>
      <c r="D469" s="3"/>
      <c r="E469" s="4"/>
      <c r="F469" s="120"/>
    </row>
    <row r="470" spans="1:6" ht="13.5" thickBot="1" x14ac:dyDescent="0.25">
      <c r="A470" s="466" t="s">
        <v>244</v>
      </c>
      <c r="B470" s="442"/>
      <c r="C470" s="442"/>
      <c r="D470" s="138">
        <v>0.11</v>
      </c>
      <c r="E470" s="23"/>
      <c r="F470" s="114"/>
    </row>
    <row r="471" spans="1:6" ht="26.25" thickBot="1" x14ac:dyDescent="0.25">
      <c r="A471" s="230">
        <v>42038</v>
      </c>
      <c r="B471" s="2">
        <v>92271</v>
      </c>
      <c r="C471" s="5" t="s">
        <v>381</v>
      </c>
      <c r="D471" s="134" t="s">
        <v>15</v>
      </c>
      <c r="E471" s="135">
        <f>D476</f>
        <v>2.54</v>
      </c>
      <c r="F471" s="136"/>
    </row>
    <row r="472" spans="1:6" x14ac:dyDescent="0.2">
      <c r="A472" s="239"/>
      <c r="B472" s="13"/>
      <c r="C472" s="41" t="s">
        <v>292</v>
      </c>
      <c r="D472" s="57"/>
      <c r="E472" s="27"/>
      <c r="F472" s="115"/>
    </row>
    <row r="473" spans="1:6" x14ac:dyDescent="0.2">
      <c r="A473" s="85"/>
      <c r="B473" s="2"/>
      <c r="C473" s="3" t="s">
        <v>415</v>
      </c>
      <c r="D473" s="3"/>
      <c r="E473" s="4"/>
      <c r="F473" s="120"/>
    </row>
    <row r="474" spans="1:6" x14ac:dyDescent="0.2">
      <c r="A474" s="85"/>
      <c r="B474" s="4"/>
      <c r="C474" s="9" t="s">
        <v>281</v>
      </c>
      <c r="D474" s="24"/>
      <c r="E474" s="4"/>
      <c r="F474" s="120"/>
    </row>
    <row r="475" spans="1:6" ht="13.5" thickBot="1" x14ac:dyDescent="0.25">
      <c r="A475" s="85"/>
      <c r="B475" s="2"/>
      <c r="C475" s="3" t="s">
        <v>416</v>
      </c>
      <c r="D475" s="3"/>
      <c r="E475" s="4"/>
      <c r="F475" s="120"/>
    </row>
    <row r="476" spans="1:6" ht="13.5" thickBot="1" x14ac:dyDescent="0.25">
      <c r="A476" s="465" t="s">
        <v>244</v>
      </c>
      <c r="B476" s="444"/>
      <c r="C476" s="444"/>
      <c r="D476" s="39">
        <v>2.54</v>
      </c>
      <c r="E476" s="4"/>
      <c r="F476" s="120"/>
    </row>
    <row r="477" spans="1:6" x14ac:dyDescent="0.2">
      <c r="A477" s="85"/>
      <c r="B477" s="2"/>
      <c r="C477" s="5"/>
      <c r="D477" s="3"/>
      <c r="E477" s="4"/>
      <c r="F477" s="120"/>
    </row>
    <row r="478" spans="1:6" x14ac:dyDescent="0.2">
      <c r="A478" s="89" t="s">
        <v>147</v>
      </c>
      <c r="B478" s="90"/>
      <c r="C478" s="456" t="s">
        <v>148</v>
      </c>
      <c r="D478" s="457"/>
      <c r="E478" s="457"/>
      <c r="F478" s="458"/>
    </row>
    <row r="479" spans="1:6" ht="38.25" x14ac:dyDescent="0.2">
      <c r="A479" s="83" t="s">
        <v>149</v>
      </c>
      <c r="B479" s="7">
        <v>92029</v>
      </c>
      <c r="C479" s="12" t="s">
        <v>150</v>
      </c>
      <c r="D479" s="3" t="s">
        <v>151</v>
      </c>
      <c r="E479" s="15">
        <v>1</v>
      </c>
      <c r="F479" s="120" t="s">
        <v>228</v>
      </c>
    </row>
    <row r="480" spans="1:6" ht="38.25" x14ac:dyDescent="0.2">
      <c r="A480" s="88" t="s">
        <v>152</v>
      </c>
      <c r="B480" s="8" t="s">
        <v>208</v>
      </c>
      <c r="C480" s="11" t="s">
        <v>207</v>
      </c>
      <c r="D480" s="10" t="s">
        <v>7</v>
      </c>
      <c r="E480" s="15">
        <v>1</v>
      </c>
      <c r="F480" s="120" t="s">
        <v>228</v>
      </c>
    </row>
    <row r="481" spans="1:7" ht="38.25" x14ac:dyDescent="0.2">
      <c r="A481" s="83" t="s">
        <v>153</v>
      </c>
      <c r="B481" s="13">
        <v>91931</v>
      </c>
      <c r="C481" s="14" t="s">
        <v>154</v>
      </c>
      <c r="D481" s="3" t="s">
        <v>69</v>
      </c>
      <c r="E481" s="15">
        <v>6</v>
      </c>
      <c r="F481" s="120" t="s">
        <v>345</v>
      </c>
    </row>
    <row r="482" spans="1:7" ht="38.25" x14ac:dyDescent="0.2">
      <c r="A482" s="83" t="s">
        <v>155</v>
      </c>
      <c r="B482" s="2">
        <v>91873</v>
      </c>
      <c r="C482" s="5" t="s">
        <v>156</v>
      </c>
      <c r="D482" s="3" t="s">
        <v>69</v>
      </c>
      <c r="E482" s="15">
        <v>1.2</v>
      </c>
      <c r="F482" s="120" t="s">
        <v>291</v>
      </c>
    </row>
    <row r="483" spans="1:7" x14ac:dyDescent="0.2">
      <c r="A483" s="89" t="s">
        <v>158</v>
      </c>
      <c r="B483" s="90"/>
      <c r="C483" s="456" t="s">
        <v>159</v>
      </c>
      <c r="D483" s="457"/>
      <c r="E483" s="457"/>
      <c r="F483" s="458"/>
    </row>
    <row r="484" spans="1:7" x14ac:dyDescent="0.2">
      <c r="A484" s="78" t="s">
        <v>160</v>
      </c>
      <c r="B484" s="3">
        <v>98519</v>
      </c>
      <c r="C484" s="5" t="s">
        <v>161</v>
      </c>
      <c r="D484" s="3" t="s">
        <v>15</v>
      </c>
      <c r="E484" s="4">
        <v>8.8800000000000008</v>
      </c>
      <c r="F484" s="120" t="s">
        <v>230</v>
      </c>
    </row>
    <row r="485" spans="1:7" x14ac:dyDescent="0.2">
      <c r="A485" s="89" t="s">
        <v>163</v>
      </c>
      <c r="B485" s="90"/>
      <c r="C485" s="456" t="s">
        <v>164</v>
      </c>
      <c r="D485" s="457"/>
      <c r="E485" s="457"/>
      <c r="F485" s="458"/>
    </row>
    <row r="486" spans="1:7" ht="26.25" thickBot="1" x14ac:dyDescent="0.25">
      <c r="A486" s="126" t="s">
        <v>165</v>
      </c>
      <c r="B486" s="127" t="s">
        <v>128</v>
      </c>
      <c r="C486" s="128" t="s">
        <v>166</v>
      </c>
      <c r="D486" s="127" t="s">
        <v>15</v>
      </c>
      <c r="E486" s="129">
        <v>6</v>
      </c>
      <c r="F486" s="130" t="s">
        <v>400</v>
      </c>
    </row>
    <row r="488" spans="1:7" x14ac:dyDescent="0.2">
      <c r="G488">
        <f>4.5*2.03</f>
        <v>9.1349999999999998</v>
      </c>
    </row>
    <row r="489" spans="1:7" x14ac:dyDescent="0.2">
      <c r="B489" t="s">
        <v>920</v>
      </c>
    </row>
    <row r="491" spans="1:7" x14ac:dyDescent="0.2">
      <c r="B491" s="354"/>
      <c r="C491" s="353"/>
      <c r="D491" s="353"/>
      <c r="E491" s="353"/>
      <c r="F491" s="353"/>
    </row>
    <row r="492" spans="1:7" x14ac:dyDescent="0.2">
      <c r="B492" s="354"/>
      <c r="C492" s="353"/>
      <c r="D492" s="353"/>
      <c r="E492" s="353"/>
      <c r="F492" s="353"/>
    </row>
    <row r="493" spans="1:7" x14ac:dyDescent="0.2">
      <c r="B493" s="354"/>
      <c r="C493" s="353"/>
      <c r="D493" s="353"/>
      <c r="E493" s="353"/>
      <c r="F493" s="353"/>
    </row>
    <row r="494" spans="1:7" x14ac:dyDescent="0.2">
      <c r="B494" s="354"/>
      <c r="C494" s="353"/>
      <c r="D494" s="353"/>
      <c r="E494" s="353"/>
      <c r="F494" s="353"/>
    </row>
    <row r="495" spans="1:7" x14ac:dyDescent="0.2">
      <c r="B495" s="354"/>
      <c r="C495" s="353"/>
      <c r="D495" s="353"/>
      <c r="E495" s="353"/>
      <c r="F495" s="353"/>
    </row>
    <row r="496" spans="1:7" x14ac:dyDescent="0.2">
      <c r="B496" s="354"/>
      <c r="C496" s="353"/>
      <c r="D496" s="353"/>
      <c r="E496" s="353"/>
      <c r="F496" s="353"/>
    </row>
    <row r="497" spans="2:6" x14ac:dyDescent="0.2">
      <c r="B497" s="354"/>
      <c r="C497" s="353"/>
      <c r="D497" s="353"/>
      <c r="E497" s="353"/>
      <c r="F497" s="353"/>
    </row>
    <row r="498" spans="2:6" x14ac:dyDescent="0.2">
      <c r="B498" s="354"/>
      <c r="C498" s="353"/>
      <c r="D498" s="353"/>
      <c r="E498" s="353"/>
      <c r="F498" s="353"/>
    </row>
    <row r="499" spans="2:6" x14ac:dyDescent="0.2">
      <c r="B499" s="354"/>
      <c r="C499" s="353"/>
      <c r="D499" s="353"/>
      <c r="E499" s="353"/>
      <c r="F499" s="353"/>
    </row>
  </sheetData>
  <mergeCells count="89">
    <mergeCell ref="A191:C191"/>
    <mergeCell ref="D191:E191"/>
    <mergeCell ref="A1:F6"/>
    <mergeCell ref="A7:F7"/>
    <mergeCell ref="C185:F185"/>
    <mergeCell ref="A9:F9"/>
    <mergeCell ref="A10:C11"/>
    <mergeCell ref="A8:F8"/>
    <mergeCell ref="A183:C183"/>
    <mergeCell ref="C344:F344"/>
    <mergeCell ref="C345:F345"/>
    <mergeCell ref="A414:C414"/>
    <mergeCell ref="C198:F198"/>
    <mergeCell ref="C228:F228"/>
    <mergeCell ref="A323:D323"/>
    <mergeCell ref="C230:F230"/>
    <mergeCell ref="C232:F232"/>
    <mergeCell ref="C262:F262"/>
    <mergeCell ref="C286:F286"/>
    <mergeCell ref="C297:F297"/>
    <mergeCell ref="C375:F375"/>
    <mergeCell ref="A310:C310"/>
    <mergeCell ref="A241:C241"/>
    <mergeCell ref="A302:D302"/>
    <mergeCell ref="C276:F276"/>
    <mergeCell ref="A463:C463"/>
    <mergeCell ref="A456:C456"/>
    <mergeCell ref="A404:C404"/>
    <mergeCell ref="A208:C208"/>
    <mergeCell ref="A384:C384"/>
    <mergeCell ref="A349:D349"/>
    <mergeCell ref="C266:F266"/>
    <mergeCell ref="A357:C357"/>
    <mergeCell ref="A421:C421"/>
    <mergeCell ref="C388:F388"/>
    <mergeCell ref="A328:D328"/>
    <mergeCell ref="A373:C373"/>
    <mergeCell ref="A338:C338"/>
    <mergeCell ref="A365:C365"/>
    <mergeCell ref="C329:F329"/>
    <mergeCell ref="A318:C318"/>
    <mergeCell ref="C485:F485"/>
    <mergeCell ref="C465:F465"/>
    <mergeCell ref="C478:F478"/>
    <mergeCell ref="C483:F483"/>
    <mergeCell ref="C387:F387"/>
    <mergeCell ref="A409:C409"/>
    <mergeCell ref="A476:C476"/>
    <mergeCell ref="A429:C429"/>
    <mergeCell ref="A433:C433"/>
    <mergeCell ref="A439:C439"/>
    <mergeCell ref="A425:C425"/>
    <mergeCell ref="A445:C445"/>
    <mergeCell ref="A451:C451"/>
    <mergeCell ref="A470:C470"/>
    <mergeCell ref="C434:F434"/>
    <mergeCell ref="C446:F446"/>
    <mergeCell ref="A227:C227"/>
    <mergeCell ref="D227:E227"/>
    <mergeCell ref="D32:E32"/>
    <mergeCell ref="D48:E48"/>
    <mergeCell ref="A109:C109"/>
    <mergeCell ref="A142:C142"/>
    <mergeCell ref="A129:C129"/>
    <mergeCell ref="D170:E170"/>
    <mergeCell ref="A71:C71"/>
    <mergeCell ref="A197:C197"/>
    <mergeCell ref="D197:E197"/>
    <mergeCell ref="A178:C178"/>
    <mergeCell ref="C184:F184"/>
    <mergeCell ref="A170:C170"/>
    <mergeCell ref="D183:E183"/>
    <mergeCell ref="D178:E178"/>
    <mergeCell ref="C447:F447"/>
    <mergeCell ref="A41:E41"/>
    <mergeCell ref="A12:F12"/>
    <mergeCell ref="C14:E14"/>
    <mergeCell ref="C16:E16"/>
    <mergeCell ref="A18:E18"/>
    <mergeCell ref="A25:E25"/>
    <mergeCell ref="A34:E34"/>
    <mergeCell ref="A48:C48"/>
    <mergeCell ref="C73:F73"/>
    <mergeCell ref="C157:F157"/>
    <mergeCell ref="C49:F49"/>
    <mergeCell ref="A156:C156"/>
    <mergeCell ref="A99:C99"/>
    <mergeCell ref="A261:C261"/>
    <mergeCell ref="D208:E208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8"/>
  <sheetViews>
    <sheetView view="pageBreakPreview" topLeftCell="A8" zoomScale="130" zoomScaleNormal="100" zoomScaleSheetLayoutView="130" workbookViewId="0">
      <selection activeCell="I154" sqref="I154"/>
    </sheetView>
  </sheetViews>
  <sheetFormatPr defaultRowHeight="12.75" x14ac:dyDescent="0.2"/>
  <cols>
    <col min="1" max="1" width="16.6640625" customWidth="1"/>
    <col min="2" max="2" width="41.6640625" customWidth="1"/>
    <col min="3" max="3" width="16.83203125" customWidth="1"/>
    <col min="4" max="4" width="13.1640625" customWidth="1"/>
    <col min="5" max="5" width="12" customWidth="1"/>
    <col min="6" max="6" width="16" bestFit="1" customWidth="1"/>
    <col min="7" max="7" width="16.6640625" bestFit="1" customWidth="1"/>
    <col min="8" max="8" width="16" bestFit="1" customWidth="1"/>
    <col min="9" max="9" width="14.5" bestFit="1" customWidth="1"/>
  </cols>
  <sheetData>
    <row r="1" spans="1:8" x14ac:dyDescent="0.2">
      <c r="A1" s="518"/>
      <c r="B1" s="419"/>
      <c r="C1" s="419"/>
      <c r="D1" s="419"/>
      <c r="E1" s="419"/>
      <c r="F1" s="419"/>
      <c r="G1" s="419"/>
      <c r="H1" s="419"/>
    </row>
    <row r="2" spans="1:8" x14ac:dyDescent="0.2">
      <c r="A2" s="518"/>
      <c r="B2" s="419"/>
      <c r="C2" s="419"/>
      <c r="D2" s="419"/>
      <c r="E2" s="419"/>
      <c r="F2" s="419"/>
      <c r="G2" s="419"/>
      <c r="H2" s="419"/>
    </row>
    <row r="3" spans="1:8" x14ac:dyDescent="0.2">
      <c r="A3" s="518"/>
      <c r="B3" s="419"/>
      <c r="C3" s="419"/>
      <c r="D3" s="419"/>
      <c r="E3" s="419"/>
      <c r="F3" s="419"/>
      <c r="G3" s="419"/>
      <c r="H3" s="419"/>
    </row>
    <row r="4" spans="1:8" x14ac:dyDescent="0.2">
      <c r="A4" s="518"/>
      <c r="B4" s="419"/>
      <c r="C4" s="419"/>
      <c r="D4" s="419"/>
      <c r="E4" s="419"/>
      <c r="F4" s="419"/>
      <c r="G4" s="419"/>
      <c r="H4" s="419"/>
    </row>
    <row r="5" spans="1:8" x14ac:dyDescent="0.2">
      <c r="A5" s="518"/>
      <c r="B5" s="419"/>
      <c r="C5" s="419"/>
      <c r="D5" s="419"/>
      <c r="E5" s="419"/>
      <c r="F5" s="419"/>
      <c r="G5" s="419"/>
      <c r="H5" s="419"/>
    </row>
    <row r="6" spans="1:8" x14ac:dyDescent="0.2">
      <c r="A6" s="518"/>
      <c r="B6" s="419"/>
      <c r="C6" s="419"/>
      <c r="D6" s="419"/>
      <c r="E6" s="419"/>
      <c r="F6" s="419"/>
      <c r="G6" s="419"/>
      <c r="H6" s="419"/>
    </row>
    <row r="7" spans="1:8" ht="28.9" customHeight="1" x14ac:dyDescent="0.2">
      <c r="A7" s="519"/>
      <c r="B7" s="520"/>
      <c r="C7" s="520"/>
      <c r="D7" s="520"/>
      <c r="E7" s="520"/>
      <c r="F7" s="520"/>
      <c r="G7" s="520"/>
      <c r="H7" s="520"/>
    </row>
    <row r="8" spans="1:8" ht="36.6" customHeight="1" x14ac:dyDescent="0.2">
      <c r="A8" s="521"/>
      <c r="B8" s="522"/>
      <c r="C8" s="522"/>
      <c r="D8" s="522"/>
      <c r="E8" s="522"/>
      <c r="F8" s="522"/>
      <c r="G8" s="522"/>
      <c r="H8" s="522"/>
    </row>
    <row r="9" spans="1:8" x14ac:dyDescent="0.2">
      <c r="A9" s="523" t="s">
        <v>361</v>
      </c>
      <c r="B9" s="524"/>
      <c r="C9" s="524"/>
      <c r="D9" s="524"/>
      <c r="E9" s="524"/>
      <c r="F9" s="524"/>
      <c r="G9" s="524"/>
      <c r="H9" s="524"/>
    </row>
    <row r="10" spans="1:8" x14ac:dyDescent="0.2">
      <c r="A10" s="492" t="s">
        <v>434</v>
      </c>
      <c r="B10" s="493"/>
      <c r="C10" s="493"/>
      <c r="D10" s="493"/>
      <c r="E10" s="493"/>
      <c r="F10" s="493"/>
      <c r="G10" s="493"/>
      <c r="H10" s="493"/>
    </row>
    <row r="11" spans="1:8" ht="12.75" customHeight="1" x14ac:dyDescent="0.2">
      <c r="A11" s="492" t="s">
        <v>432</v>
      </c>
      <c r="B11" s="493"/>
      <c r="C11" s="493"/>
      <c r="D11" s="493"/>
      <c r="E11" s="493"/>
      <c r="F11" s="192"/>
      <c r="G11" s="319" t="s">
        <v>387</v>
      </c>
      <c r="H11" s="318">
        <f>'PLANILHA ORÇAMENTARIA'!G12</f>
        <v>0.2626532520156688</v>
      </c>
    </row>
    <row r="12" spans="1:8" ht="19.5" customHeight="1" x14ac:dyDescent="0.2">
      <c r="A12" s="512" t="s">
        <v>293</v>
      </c>
      <c r="B12" s="513"/>
      <c r="C12" s="513"/>
      <c r="D12" s="513"/>
      <c r="E12" s="513"/>
      <c r="F12" s="513"/>
      <c r="G12" s="513"/>
      <c r="H12" s="513"/>
    </row>
    <row r="13" spans="1:8" ht="10.7" customHeight="1" x14ac:dyDescent="0.2">
      <c r="A13" s="514" t="s">
        <v>294</v>
      </c>
      <c r="B13" s="515"/>
      <c r="C13" s="515"/>
      <c r="D13" s="515"/>
      <c r="E13" s="515"/>
      <c r="F13" s="515"/>
      <c r="G13" s="515"/>
      <c r="H13" s="515"/>
    </row>
    <row r="14" spans="1:8" ht="10.7" customHeight="1" x14ac:dyDescent="0.2">
      <c r="A14" s="516" t="s">
        <v>295</v>
      </c>
      <c r="B14" s="517"/>
      <c r="C14" s="517"/>
      <c r="D14" s="517"/>
      <c r="E14" s="517"/>
      <c r="F14" s="517"/>
      <c r="G14" s="517"/>
      <c r="H14" s="517"/>
    </row>
    <row r="15" spans="1:8" ht="25.5" x14ac:dyDescent="0.2">
      <c r="A15" s="317" t="s">
        <v>4</v>
      </c>
      <c r="B15" s="317" t="s">
        <v>212</v>
      </c>
      <c r="C15" s="316" t="s">
        <v>359</v>
      </c>
      <c r="D15" s="315" t="s">
        <v>355</v>
      </c>
      <c r="E15" s="314" t="s">
        <v>360</v>
      </c>
      <c r="F15" s="313" t="s">
        <v>372</v>
      </c>
      <c r="G15" s="313" t="s">
        <v>373</v>
      </c>
      <c r="H15" s="313" t="s">
        <v>374</v>
      </c>
    </row>
    <row r="16" spans="1:8" ht="19.5" customHeight="1" x14ac:dyDescent="0.2">
      <c r="A16" s="249"/>
      <c r="B16" s="249"/>
      <c r="C16" s="249"/>
      <c r="D16" s="249"/>
      <c r="E16" s="249"/>
      <c r="F16" s="249"/>
      <c r="G16" s="249"/>
      <c r="H16" s="249"/>
    </row>
    <row r="17" spans="1:9" ht="19.5" customHeight="1" x14ac:dyDescent="0.2">
      <c r="A17" s="496">
        <v>1</v>
      </c>
      <c r="B17" s="498" t="s">
        <v>353</v>
      </c>
      <c r="C17" s="498" t="s">
        <v>356</v>
      </c>
      <c r="D17" s="500">
        <v>60</v>
      </c>
      <c r="E17" s="502">
        <v>22255.32</v>
      </c>
      <c r="F17" s="320">
        <v>0.34100000000000003</v>
      </c>
      <c r="G17" s="320">
        <v>0.32950000000000002</v>
      </c>
      <c r="H17" s="320">
        <v>0.32950000000000002</v>
      </c>
    </row>
    <row r="18" spans="1:9" x14ac:dyDescent="0.2">
      <c r="A18" s="497"/>
      <c r="B18" s="499"/>
      <c r="C18" s="499"/>
      <c r="D18" s="501"/>
      <c r="E18" s="503"/>
      <c r="F18" s="250">
        <f>H25/3</f>
        <v>449821.12333333335</v>
      </c>
      <c r="G18" s="250">
        <v>449821.12333333335</v>
      </c>
      <c r="H18" s="250">
        <v>449821.12333333335</v>
      </c>
      <c r="I18" s="267"/>
    </row>
    <row r="19" spans="1:9" ht="19.5" customHeight="1" x14ac:dyDescent="0.2">
      <c r="A19" s="496">
        <v>2</v>
      </c>
      <c r="B19" s="498" t="s">
        <v>354</v>
      </c>
      <c r="C19" s="498" t="s">
        <v>402</v>
      </c>
      <c r="D19" s="500">
        <f>'PLANILHA ORÇAMENTARIA'!F152</f>
        <v>24</v>
      </c>
      <c r="E19" s="502">
        <v>15625.2</v>
      </c>
      <c r="F19" s="251">
        <v>1</v>
      </c>
      <c r="G19" s="252"/>
      <c r="H19" s="252"/>
      <c r="I19" s="267"/>
    </row>
    <row r="20" spans="1:9" x14ac:dyDescent="0.2">
      <c r="A20" s="497"/>
      <c r="B20" s="499"/>
      <c r="C20" s="499"/>
      <c r="D20" s="501"/>
      <c r="E20" s="503"/>
      <c r="F20" s="253">
        <f>E19*F19</f>
        <v>15625.2</v>
      </c>
      <c r="G20" s="254"/>
      <c r="H20" s="254"/>
    </row>
    <row r="21" spans="1:9" ht="18" customHeight="1" x14ac:dyDescent="0.2">
      <c r="A21" s="504"/>
      <c r="B21" s="506" t="s">
        <v>357</v>
      </c>
      <c r="C21" s="508"/>
      <c r="D21" s="508"/>
      <c r="E21" s="510">
        <f>(D17*E17)+E19</f>
        <v>1350944.4</v>
      </c>
      <c r="F21" s="255">
        <v>0.34100000000000003</v>
      </c>
      <c r="G21" s="256">
        <v>0.32950000000000002</v>
      </c>
      <c r="H21" s="256">
        <v>0.32950000000000002</v>
      </c>
    </row>
    <row r="22" spans="1:9" x14ac:dyDescent="0.2">
      <c r="A22" s="505"/>
      <c r="B22" s="507"/>
      <c r="C22" s="509"/>
      <c r="D22" s="509"/>
      <c r="E22" s="511"/>
      <c r="F22" s="258">
        <f>F18</f>
        <v>449821.12333333335</v>
      </c>
      <c r="G22" s="258">
        <f t="shared" ref="G22:H22" si="0">G18</f>
        <v>449821.12333333335</v>
      </c>
      <c r="H22" s="258">
        <f t="shared" si="0"/>
        <v>449821.12333333335</v>
      </c>
    </row>
    <row r="23" spans="1:9" ht="19.5" customHeight="1" x14ac:dyDescent="0.2">
      <c r="A23" s="257"/>
      <c r="B23" s="259" t="s">
        <v>358</v>
      </c>
      <c r="C23" s="257"/>
      <c r="D23" s="257"/>
      <c r="E23" s="257"/>
      <c r="F23" s="260">
        <f>F22</f>
        <v>449821.12333333335</v>
      </c>
      <c r="G23" s="261">
        <f>F23+G22</f>
        <v>899642.2466666667</v>
      </c>
      <c r="H23" s="261">
        <f>G23+H22</f>
        <v>1349463.37</v>
      </c>
    </row>
    <row r="24" spans="1:9" ht="19.5" customHeight="1" x14ac:dyDescent="0.2"/>
    <row r="25" spans="1:9" ht="10.7" customHeight="1" x14ac:dyDescent="0.2">
      <c r="A25" t="s">
        <v>920</v>
      </c>
      <c r="H25" s="397">
        <v>1349463.37</v>
      </c>
    </row>
    <row r="26" spans="1:9" ht="10.7" customHeight="1" x14ac:dyDescent="0.2">
      <c r="B26" t="s">
        <v>314</v>
      </c>
    </row>
    <row r="27" spans="1:9" ht="10.7" customHeight="1" x14ac:dyDescent="0.2"/>
    <row r="28" spans="1:9" ht="19.5" customHeight="1" x14ac:dyDescent="0.2"/>
    <row r="29" spans="1:9" ht="19.5" customHeight="1" x14ac:dyDescent="0.2">
      <c r="B29" s="354"/>
      <c r="C29" s="353"/>
      <c r="D29" s="353"/>
      <c r="E29" s="353"/>
      <c r="F29" s="353"/>
    </row>
    <row r="30" spans="1:9" ht="10.7" customHeight="1" x14ac:dyDescent="0.2">
      <c r="B30" s="354"/>
      <c r="C30" s="353"/>
      <c r="D30" s="353"/>
      <c r="E30" s="353"/>
      <c r="F30" s="353"/>
    </row>
    <row r="31" spans="1:9" ht="10.7" customHeight="1" x14ac:dyDescent="0.2">
      <c r="B31" s="354"/>
      <c r="C31" s="353"/>
      <c r="D31" s="353"/>
      <c r="E31" s="353"/>
      <c r="F31" s="353"/>
    </row>
    <row r="32" spans="1:9" ht="10.7" customHeight="1" x14ac:dyDescent="0.2">
      <c r="B32" s="354"/>
      <c r="C32" s="353"/>
      <c r="D32" s="353"/>
      <c r="E32" s="353"/>
      <c r="F32" s="353"/>
    </row>
    <row r="33" spans="2:6" ht="12.6" customHeight="1" x14ac:dyDescent="0.2">
      <c r="B33" s="354"/>
      <c r="C33" s="353"/>
      <c r="D33" s="353"/>
      <c r="E33" s="353"/>
      <c r="F33" s="353"/>
    </row>
    <row r="34" spans="2:6" ht="10.7" customHeight="1" x14ac:dyDescent="0.2">
      <c r="B34" s="354"/>
      <c r="C34" s="353"/>
      <c r="D34" s="353"/>
      <c r="E34" s="353"/>
      <c r="F34" s="353"/>
    </row>
    <row r="35" spans="2:6" ht="10.7" customHeight="1" x14ac:dyDescent="0.2"/>
    <row r="36" spans="2:6" ht="19.5" customHeight="1" x14ac:dyDescent="0.2"/>
    <row r="37" spans="2:6" ht="10.7" customHeight="1" x14ac:dyDescent="0.2"/>
    <row r="38" spans="2:6" ht="10.7" customHeight="1" x14ac:dyDescent="0.2"/>
    <row r="39" spans="2:6" ht="10.7" customHeight="1" x14ac:dyDescent="0.2"/>
    <row r="40" spans="2:6" ht="19.5" customHeight="1" x14ac:dyDescent="0.2"/>
    <row r="41" spans="2:6" ht="19.5" customHeight="1" x14ac:dyDescent="0.2"/>
    <row r="42" spans="2:6" ht="19.5" customHeight="1" x14ac:dyDescent="0.2"/>
    <row r="43" spans="2:6" ht="27.6" customHeight="1" x14ac:dyDescent="0.2"/>
    <row r="44" spans="2:6" ht="27.6" customHeight="1" x14ac:dyDescent="0.2"/>
    <row r="45" spans="2:6" ht="19.5" customHeight="1" x14ac:dyDescent="0.2"/>
    <row r="46" spans="2:6" ht="27.6" customHeight="1" x14ac:dyDescent="0.2"/>
    <row r="47" spans="2:6" ht="27.6" customHeight="1" x14ac:dyDescent="0.2"/>
    <row r="48" spans="2:6" ht="19.5" customHeight="1" x14ac:dyDescent="0.2"/>
    <row r="49" ht="10.7" customHeight="1" x14ac:dyDescent="0.2"/>
    <row r="50" ht="10.7" customHeight="1" x14ac:dyDescent="0.2"/>
    <row r="51" ht="10.7" customHeight="1" x14ac:dyDescent="0.2"/>
    <row r="52" ht="36.6" customHeight="1" x14ac:dyDescent="0.2"/>
    <row r="53" ht="36.75" customHeight="1" x14ac:dyDescent="0.2"/>
    <row r="54" ht="19.5" customHeight="1" x14ac:dyDescent="0.2"/>
    <row r="55" ht="19.5" customHeight="1" x14ac:dyDescent="0.2"/>
    <row r="56" ht="10.7" customHeight="1" x14ac:dyDescent="0.2"/>
    <row r="57" ht="10.7" customHeight="1" x14ac:dyDescent="0.2"/>
    <row r="58" ht="19.5" customHeight="1" x14ac:dyDescent="0.2"/>
    <row r="59" ht="27.6" customHeight="1" x14ac:dyDescent="0.2"/>
    <row r="60" ht="10.7" customHeight="1" x14ac:dyDescent="0.2"/>
    <row r="61" ht="10.7" customHeight="1" x14ac:dyDescent="0.2"/>
    <row r="62" ht="10.7" customHeight="1" x14ac:dyDescent="0.2"/>
    <row r="63" ht="10.7" customHeight="1" x14ac:dyDescent="0.2"/>
    <row r="64" ht="39.75" customHeight="1" x14ac:dyDescent="0.2"/>
    <row r="65" ht="39.75" customHeight="1" x14ac:dyDescent="0.2"/>
    <row r="66" ht="19.5" customHeight="1" x14ac:dyDescent="0.2"/>
    <row r="67" ht="19.5" customHeight="1" x14ac:dyDescent="0.2"/>
    <row r="68" ht="10.7" customHeight="1" x14ac:dyDescent="0.2"/>
    <row r="69" ht="19.5" customHeight="1" x14ac:dyDescent="0.2"/>
    <row r="70" ht="19.5" customHeight="1" x14ac:dyDescent="0.2"/>
    <row r="71" ht="28.5" customHeight="1" x14ac:dyDescent="0.2"/>
    <row r="72" ht="10.7" customHeight="1" x14ac:dyDescent="0.2"/>
    <row r="73" ht="19.5" customHeight="1" x14ac:dyDescent="0.2"/>
    <row r="74" ht="10.7" customHeight="1" x14ac:dyDescent="0.2"/>
    <row r="75" ht="10.7" customHeight="1" x14ac:dyDescent="0.2"/>
    <row r="76" ht="10.7" customHeight="1" x14ac:dyDescent="0.2"/>
    <row r="77" ht="10.7" customHeight="1" x14ac:dyDescent="0.2"/>
    <row r="78" ht="36.6" customHeight="1" x14ac:dyDescent="0.2"/>
    <row r="79" ht="19.5" customHeight="1" x14ac:dyDescent="0.2"/>
    <row r="80" ht="36.6" customHeight="1" x14ac:dyDescent="0.2"/>
    <row r="81" ht="19.5" customHeight="1" x14ac:dyDescent="0.2"/>
    <row r="82" ht="45.95" customHeight="1" x14ac:dyDescent="0.2"/>
    <row r="83" ht="19.5" customHeight="1" x14ac:dyDescent="0.2"/>
    <row r="84" ht="10.7" customHeight="1" x14ac:dyDescent="0.2"/>
    <row r="85" ht="19.5" customHeight="1" x14ac:dyDescent="0.2"/>
    <row r="86" ht="19.5" customHeight="1" x14ac:dyDescent="0.2"/>
    <row r="87" ht="27.6" customHeight="1" x14ac:dyDescent="0.2"/>
    <row r="88" ht="10.7" customHeight="1" x14ac:dyDescent="0.2"/>
    <row r="89" ht="10.7" customHeight="1" x14ac:dyDescent="0.2"/>
    <row r="90" ht="10.7" customHeight="1" x14ac:dyDescent="0.2"/>
    <row r="91" ht="10.7" customHeight="1" x14ac:dyDescent="0.2"/>
    <row r="92" ht="10.7" customHeight="1" x14ac:dyDescent="0.2"/>
    <row r="93" ht="10.7" customHeight="1" x14ac:dyDescent="0.2"/>
    <row r="94" ht="36.6" customHeight="1" x14ac:dyDescent="0.2"/>
    <row r="95" ht="19.5" customHeight="1" x14ac:dyDescent="0.2"/>
    <row r="96" ht="27.6" customHeight="1" x14ac:dyDescent="0.2"/>
    <row r="97" ht="27.6" customHeight="1" x14ac:dyDescent="0.2"/>
    <row r="98" ht="19.5" customHeight="1" x14ac:dyDescent="0.2"/>
    <row r="99" ht="19.5" customHeight="1" x14ac:dyDescent="0.2"/>
    <row r="100" ht="18.600000000000001" customHeight="1" x14ac:dyDescent="0.2"/>
    <row r="101" ht="19.5" customHeight="1" x14ac:dyDescent="0.2"/>
    <row r="102" ht="10.7" customHeight="1" x14ac:dyDescent="0.2"/>
    <row r="103" ht="27.6" customHeight="1" x14ac:dyDescent="0.2"/>
    <row r="104" ht="19.5" customHeight="1" x14ac:dyDescent="0.2"/>
    <row r="105" ht="19.5" customHeight="1" x14ac:dyDescent="0.2"/>
    <row r="106" ht="10.7" customHeight="1" x14ac:dyDescent="0.2"/>
    <row r="107" ht="10.7" customHeight="1" x14ac:dyDescent="0.2"/>
    <row r="108" ht="45.95" customHeight="1" x14ac:dyDescent="0.2"/>
  </sheetData>
  <mergeCells count="24">
    <mergeCell ref="A11:E11"/>
    <mergeCell ref="A1:H6"/>
    <mergeCell ref="A7:H7"/>
    <mergeCell ref="A8:H8"/>
    <mergeCell ref="A9:H9"/>
    <mergeCell ref="A10:H10"/>
    <mergeCell ref="A12:H12"/>
    <mergeCell ref="A13:H13"/>
    <mergeCell ref="A14:H14"/>
    <mergeCell ref="A17:A18"/>
    <mergeCell ref="B17:B18"/>
    <mergeCell ref="C17:C18"/>
    <mergeCell ref="D17:D18"/>
    <mergeCell ref="E17:E18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0"/>
  <sheetViews>
    <sheetView view="pageBreakPreview" zoomScale="110" zoomScaleNormal="96" zoomScaleSheetLayoutView="110" workbookViewId="0">
      <selection activeCell="I154" sqref="I154"/>
    </sheetView>
  </sheetViews>
  <sheetFormatPr defaultRowHeight="12.75" x14ac:dyDescent="0.2"/>
  <cols>
    <col min="1" max="1" width="12.5" customWidth="1"/>
    <col min="2" max="2" width="15.1640625" customWidth="1"/>
    <col min="3" max="3" width="13.33203125" customWidth="1"/>
    <col min="4" max="4" width="16.6640625" customWidth="1"/>
    <col min="5" max="5" width="9.83203125" customWidth="1"/>
    <col min="6" max="6" width="11.5" customWidth="1"/>
    <col min="7" max="8" width="10" customWidth="1"/>
    <col min="9" max="9" width="17.83203125" bestFit="1" customWidth="1"/>
  </cols>
  <sheetData>
    <row r="1" spans="1:9" x14ac:dyDescent="0.2">
      <c r="A1" s="525"/>
      <c r="B1" s="526"/>
      <c r="C1" s="526"/>
      <c r="D1" s="526"/>
      <c r="E1" s="526"/>
      <c r="F1" s="526"/>
      <c r="G1" s="526"/>
      <c r="H1" s="526"/>
      <c r="I1" s="527"/>
    </row>
    <row r="2" spans="1:9" x14ac:dyDescent="0.2">
      <c r="A2" s="525"/>
      <c r="B2" s="526"/>
      <c r="C2" s="526"/>
      <c r="D2" s="526"/>
      <c r="E2" s="526"/>
      <c r="F2" s="526"/>
      <c r="G2" s="526"/>
      <c r="H2" s="526"/>
      <c r="I2" s="527"/>
    </row>
    <row r="3" spans="1:9" x14ac:dyDescent="0.2">
      <c r="A3" s="525"/>
      <c r="B3" s="526"/>
      <c r="C3" s="526"/>
      <c r="D3" s="526"/>
      <c r="E3" s="526"/>
      <c r="F3" s="526"/>
      <c r="G3" s="526"/>
      <c r="H3" s="526"/>
      <c r="I3" s="527"/>
    </row>
    <row r="4" spans="1:9" x14ac:dyDescent="0.2">
      <c r="A4" s="525"/>
      <c r="B4" s="526"/>
      <c r="C4" s="526"/>
      <c r="D4" s="526"/>
      <c r="E4" s="526"/>
      <c r="F4" s="526"/>
      <c r="G4" s="526"/>
      <c r="H4" s="526"/>
      <c r="I4" s="527"/>
    </row>
    <row r="5" spans="1:9" x14ac:dyDescent="0.2">
      <c r="A5" s="525"/>
      <c r="B5" s="526"/>
      <c r="C5" s="526"/>
      <c r="D5" s="526"/>
      <c r="E5" s="526"/>
      <c r="F5" s="526"/>
      <c r="G5" s="526"/>
      <c r="H5" s="526"/>
      <c r="I5" s="527"/>
    </row>
    <row r="6" spans="1:9" ht="33.6" customHeight="1" x14ac:dyDescent="0.2">
      <c r="A6" s="525"/>
      <c r="B6" s="526"/>
      <c r="C6" s="526"/>
      <c r="D6" s="526"/>
      <c r="E6" s="526"/>
      <c r="F6" s="526"/>
      <c r="G6" s="526"/>
      <c r="H6" s="526"/>
      <c r="I6" s="527"/>
    </row>
    <row r="7" spans="1:9" ht="15" x14ac:dyDescent="0.2">
      <c r="A7" s="276"/>
      <c r="B7" s="277"/>
      <c r="C7" s="277"/>
      <c r="D7" s="277"/>
      <c r="E7" s="277"/>
      <c r="F7" s="277"/>
      <c r="G7" s="277"/>
      <c r="H7" s="277"/>
      <c r="I7" s="278"/>
    </row>
    <row r="8" spans="1:9" ht="15.75" x14ac:dyDescent="0.25">
      <c r="A8" s="537" t="s">
        <v>361</v>
      </c>
      <c r="B8" s="538"/>
      <c r="C8" s="538"/>
      <c r="D8" s="538"/>
      <c r="E8" s="538"/>
      <c r="F8" s="538"/>
      <c r="G8" s="538"/>
      <c r="H8" s="538"/>
      <c r="I8" s="539"/>
    </row>
    <row r="9" spans="1:9" ht="15.75" x14ac:dyDescent="0.2">
      <c r="A9" s="540" t="s">
        <v>364</v>
      </c>
      <c r="B9" s="541"/>
      <c r="C9" s="541"/>
      <c r="D9" s="541"/>
      <c r="E9" s="541"/>
      <c r="F9" s="541"/>
      <c r="G9" s="541"/>
      <c r="H9" s="541"/>
      <c r="I9" s="542"/>
    </row>
    <row r="10" spans="1:9" ht="16.5" thickBot="1" x14ac:dyDescent="0.3">
      <c r="A10" s="537" t="s">
        <v>432</v>
      </c>
      <c r="B10" s="538"/>
      <c r="C10" s="538"/>
      <c r="D10" s="538"/>
      <c r="E10" s="538"/>
      <c r="F10" s="538"/>
      <c r="G10" s="538"/>
      <c r="H10" s="538"/>
      <c r="I10" s="539"/>
    </row>
    <row r="11" spans="1:9" ht="31.5" customHeight="1" thickBot="1" x14ac:dyDescent="0.25">
      <c r="A11" s="533" t="s">
        <v>296</v>
      </c>
      <c r="B11" s="534"/>
      <c r="C11" s="534"/>
      <c r="D11" s="534"/>
      <c r="E11" s="534"/>
      <c r="F11" s="534"/>
      <c r="G11" s="534"/>
      <c r="H11" s="534"/>
      <c r="I11" s="535"/>
    </row>
    <row r="12" spans="1:9" ht="15.75" x14ac:dyDescent="0.2">
      <c r="A12" s="279"/>
      <c r="B12" s="280"/>
      <c r="C12" s="280"/>
      <c r="D12" s="280"/>
      <c r="E12" s="280"/>
      <c r="F12" s="280"/>
      <c r="G12" s="280"/>
      <c r="H12" s="280"/>
      <c r="I12" s="281"/>
    </row>
    <row r="13" spans="1:9" ht="15.75" x14ac:dyDescent="0.2">
      <c r="A13" s="282"/>
      <c r="B13" s="283"/>
      <c r="C13" s="283"/>
      <c r="D13" s="283"/>
      <c r="E13" s="283"/>
      <c r="F13" s="283"/>
      <c r="G13" s="283"/>
      <c r="H13" s="283"/>
      <c r="I13" s="284"/>
    </row>
    <row r="14" spans="1:9" ht="16.5" thickBot="1" x14ac:dyDescent="0.3">
      <c r="A14" s="285" t="s">
        <v>297</v>
      </c>
      <c r="B14" s="286" t="s">
        <v>298</v>
      </c>
      <c r="C14" s="287"/>
      <c r="D14" s="287"/>
      <c r="E14" s="287"/>
      <c r="F14" s="287"/>
      <c r="G14" s="287"/>
      <c r="H14" s="287"/>
      <c r="I14" s="288"/>
    </row>
    <row r="15" spans="1:9" ht="15" x14ac:dyDescent="0.2">
      <c r="A15" s="289">
        <v>1</v>
      </c>
      <c r="B15" s="290" t="s">
        <v>299</v>
      </c>
      <c r="C15" s="291"/>
      <c r="D15" s="291"/>
      <c r="E15" s="291"/>
      <c r="F15" s="291"/>
      <c r="G15" s="291"/>
      <c r="H15" s="292"/>
      <c r="I15" s="293">
        <v>3.4299999999999997E-2</v>
      </c>
    </row>
    <row r="16" spans="1:9" ht="15" x14ac:dyDescent="0.2">
      <c r="A16" s="294">
        <v>2</v>
      </c>
      <c r="B16" s="295" t="s">
        <v>300</v>
      </c>
      <c r="C16" s="287"/>
      <c r="D16" s="287"/>
      <c r="E16" s="287"/>
      <c r="F16" s="287"/>
      <c r="G16" s="287"/>
      <c r="H16" s="287"/>
      <c r="I16" s="296">
        <v>2.8E-3</v>
      </c>
    </row>
    <row r="17" spans="1:9" ht="15" x14ac:dyDescent="0.2">
      <c r="A17" s="294">
        <v>3</v>
      </c>
      <c r="B17" s="295" t="s">
        <v>301</v>
      </c>
      <c r="C17" s="287"/>
      <c r="D17" s="287"/>
      <c r="E17" s="287"/>
      <c r="F17" s="287"/>
      <c r="G17" s="287"/>
      <c r="H17" s="297"/>
      <c r="I17" s="298">
        <v>0.01</v>
      </c>
    </row>
    <row r="18" spans="1:9" ht="15" x14ac:dyDescent="0.2">
      <c r="A18" s="294">
        <v>4</v>
      </c>
      <c r="B18" s="295" t="s">
        <v>302</v>
      </c>
      <c r="C18" s="287"/>
      <c r="D18" s="287"/>
      <c r="E18" s="287"/>
      <c r="F18" s="287"/>
      <c r="G18" s="287"/>
      <c r="H18" s="297"/>
      <c r="I18" s="296">
        <v>9.4000000000000004E-3</v>
      </c>
    </row>
    <row r="19" spans="1:9" ht="15" x14ac:dyDescent="0.2">
      <c r="A19" s="294">
        <v>5</v>
      </c>
      <c r="B19" s="295" t="s">
        <v>303</v>
      </c>
      <c r="C19" s="287"/>
      <c r="D19" s="287"/>
      <c r="E19" s="287"/>
      <c r="F19" s="287"/>
      <c r="G19" s="287"/>
      <c r="H19" s="297"/>
      <c r="I19" s="296">
        <v>6.7400000000000002E-2</v>
      </c>
    </row>
    <row r="20" spans="1:9" ht="15.75" thickBot="1" x14ac:dyDescent="0.25">
      <c r="A20" s="299">
        <v>6</v>
      </c>
      <c r="B20" s="300" t="s">
        <v>304</v>
      </c>
      <c r="C20" s="301"/>
      <c r="D20" s="301"/>
      <c r="E20" s="301"/>
      <c r="F20" s="301"/>
      <c r="G20" s="301"/>
      <c r="H20" s="302"/>
      <c r="I20" s="303">
        <f>I27</f>
        <v>0.1065</v>
      </c>
    </row>
    <row r="21" spans="1:9" ht="15" x14ac:dyDescent="0.2">
      <c r="A21" s="304"/>
      <c r="B21" s="287"/>
      <c r="C21" s="287"/>
      <c r="D21" s="287"/>
      <c r="E21" s="287"/>
      <c r="F21" s="287"/>
      <c r="G21" s="287"/>
      <c r="H21" s="287"/>
      <c r="I21" s="305"/>
    </row>
    <row r="22" spans="1:9" ht="16.5" thickBot="1" x14ac:dyDescent="0.3">
      <c r="A22" s="285" t="s">
        <v>297</v>
      </c>
      <c r="B22" s="286" t="s">
        <v>305</v>
      </c>
      <c r="C22" s="287"/>
      <c r="D22" s="287"/>
      <c r="E22" s="287"/>
      <c r="F22" s="287"/>
      <c r="G22" s="287"/>
      <c r="H22" s="287"/>
      <c r="I22" s="305"/>
    </row>
    <row r="23" spans="1:9" ht="15" x14ac:dyDescent="0.2">
      <c r="A23" s="289" t="s">
        <v>43</v>
      </c>
      <c r="B23" s="306" t="s">
        <v>306</v>
      </c>
      <c r="C23" s="291"/>
      <c r="D23" s="291"/>
      <c r="E23" s="291"/>
      <c r="F23" s="291"/>
      <c r="G23" s="291"/>
      <c r="H23" s="291"/>
      <c r="I23" s="307">
        <v>2.5000000000000001E-2</v>
      </c>
    </row>
    <row r="24" spans="1:9" ht="15" x14ac:dyDescent="0.2">
      <c r="A24" s="294" t="s">
        <v>54</v>
      </c>
      <c r="B24" s="295" t="s">
        <v>307</v>
      </c>
      <c r="C24" s="287"/>
      <c r="D24" s="287"/>
      <c r="E24" s="287"/>
      <c r="F24" s="287"/>
      <c r="G24" s="287"/>
      <c r="H24" s="287"/>
      <c r="I24" s="308">
        <v>6.4999999999999997E-3</v>
      </c>
    </row>
    <row r="25" spans="1:9" ht="15" x14ac:dyDescent="0.2">
      <c r="A25" s="294" t="s">
        <v>54</v>
      </c>
      <c r="B25" s="295" t="s">
        <v>308</v>
      </c>
      <c r="C25" s="287"/>
      <c r="D25" s="287"/>
      <c r="E25" s="287"/>
      <c r="F25" s="287"/>
      <c r="G25" s="287"/>
      <c r="H25" s="287"/>
      <c r="I25" s="308">
        <v>0.03</v>
      </c>
    </row>
    <row r="26" spans="1:9" ht="15.75" thickBot="1" x14ac:dyDescent="0.25">
      <c r="A26" s="299" t="s">
        <v>311</v>
      </c>
      <c r="B26" s="309" t="s">
        <v>312</v>
      </c>
      <c r="C26" s="301"/>
      <c r="D26" s="301"/>
      <c r="E26" s="301"/>
      <c r="F26" s="301"/>
      <c r="G26" s="301"/>
      <c r="H26" s="301"/>
      <c r="I26" s="310">
        <v>4.4999999999999998E-2</v>
      </c>
    </row>
    <row r="27" spans="1:9" ht="16.5" thickBot="1" x14ac:dyDescent="0.3">
      <c r="A27" s="295"/>
      <c r="B27" s="287"/>
      <c r="C27" s="287"/>
      <c r="D27" s="287"/>
      <c r="E27" s="287"/>
      <c r="F27" s="287"/>
      <c r="G27" s="536" t="s">
        <v>309</v>
      </c>
      <c r="H27" s="536"/>
      <c r="I27" s="311">
        <f>SUM(I23:I26)</f>
        <v>0.1065</v>
      </c>
    </row>
    <row r="28" spans="1:9" ht="15" x14ac:dyDescent="0.2">
      <c r="A28" s="295"/>
      <c r="B28" s="287"/>
      <c r="C28" s="287"/>
      <c r="D28" s="287"/>
      <c r="E28" s="287"/>
      <c r="F28" s="287"/>
      <c r="G28" s="287"/>
      <c r="H28" s="287"/>
      <c r="I28" s="297"/>
    </row>
    <row r="29" spans="1:9" ht="16.5" thickBot="1" x14ac:dyDescent="0.3">
      <c r="A29" s="543" t="s">
        <v>310</v>
      </c>
      <c r="B29" s="543"/>
      <c r="C29" s="543"/>
      <c r="D29" s="543"/>
      <c r="E29" s="543"/>
      <c r="F29" s="543"/>
      <c r="G29" s="543"/>
      <c r="H29" s="543"/>
      <c r="I29" s="543"/>
    </row>
    <row r="30" spans="1:9" ht="51" customHeight="1" thickBot="1" x14ac:dyDescent="0.25">
      <c r="A30" s="528"/>
      <c r="B30" s="529"/>
      <c r="C30" s="529"/>
      <c r="D30" s="529"/>
      <c r="E30" s="529"/>
      <c r="F30" s="529"/>
      <c r="G30" s="529"/>
      <c r="H30" s="530"/>
      <c r="I30" s="312">
        <f>(((1+I15+I16+I17)*(1+I18)*(1+I19))/(1-I20))-1</f>
        <v>0.2626532520156688</v>
      </c>
    </row>
    <row r="31" spans="1:9" ht="12.75" customHeight="1" x14ac:dyDescent="0.2">
      <c r="A31" s="531" t="s">
        <v>388</v>
      </c>
      <c r="B31" s="531"/>
      <c r="C31" s="531"/>
      <c r="D31" s="531"/>
      <c r="E31" s="531"/>
      <c r="F31" s="531"/>
      <c r="G31" s="531"/>
      <c r="H31" s="531"/>
      <c r="I31" s="531"/>
    </row>
    <row r="32" spans="1:9" x14ac:dyDescent="0.2">
      <c r="A32" s="532"/>
      <c r="B32" s="532"/>
      <c r="C32" s="532"/>
      <c r="D32" s="532"/>
      <c r="E32" s="532"/>
      <c r="F32" s="532"/>
      <c r="G32" s="532"/>
      <c r="H32" s="532"/>
      <c r="I32" s="532"/>
    </row>
    <row r="33" spans="1:9" ht="15" x14ac:dyDescent="0.2">
      <c r="A33" s="277"/>
      <c r="B33" s="277"/>
      <c r="C33" s="277"/>
      <c r="D33" s="277"/>
      <c r="E33" s="277"/>
      <c r="F33" s="277"/>
      <c r="G33" s="277"/>
      <c r="H33" s="277"/>
      <c r="I33" s="277"/>
    </row>
    <row r="34" spans="1:9" ht="15" x14ac:dyDescent="0.2">
      <c r="A34" s="277"/>
      <c r="B34" s="277"/>
      <c r="C34" s="277"/>
      <c r="D34" s="277"/>
      <c r="E34" s="277"/>
      <c r="F34" s="277"/>
      <c r="G34" s="277"/>
      <c r="H34" s="277"/>
      <c r="I34" s="277"/>
    </row>
    <row r="35" spans="1:9" ht="15" x14ac:dyDescent="0.2">
      <c r="A35" s="277"/>
      <c r="B35" s="277"/>
      <c r="C35" s="277"/>
      <c r="D35" s="277"/>
      <c r="E35" s="277"/>
      <c r="F35" s="277"/>
      <c r="G35" s="277"/>
      <c r="H35" s="277"/>
      <c r="I35" s="277"/>
    </row>
    <row r="36" spans="1:9" ht="15" x14ac:dyDescent="0.2">
      <c r="A36" s="277"/>
      <c r="B36" s="277"/>
      <c r="C36" s="277"/>
      <c r="D36" s="277"/>
      <c r="E36" s="277"/>
      <c r="F36" s="277"/>
      <c r="G36" s="277"/>
      <c r="H36" s="277"/>
      <c r="I36" s="277"/>
    </row>
    <row r="37" spans="1:9" ht="15" x14ac:dyDescent="0.2">
      <c r="A37" s="277"/>
      <c r="B37" s="277"/>
      <c r="C37" s="277"/>
      <c r="D37" s="277"/>
      <c r="E37" s="277"/>
      <c r="F37" s="277"/>
      <c r="G37" s="277"/>
      <c r="H37" s="277"/>
      <c r="I37" s="277"/>
    </row>
    <row r="38" spans="1:9" ht="15" x14ac:dyDescent="0.2">
      <c r="A38" s="277"/>
      <c r="B38" s="277"/>
      <c r="C38" s="277"/>
      <c r="D38" s="277"/>
      <c r="E38" s="277"/>
      <c r="F38" s="277"/>
      <c r="G38" s="277"/>
      <c r="H38" s="277"/>
      <c r="I38" s="277"/>
    </row>
    <row r="39" spans="1:9" ht="15" x14ac:dyDescent="0.2">
      <c r="A39" s="277"/>
      <c r="B39" s="277"/>
      <c r="C39" s="277"/>
      <c r="D39" s="277"/>
      <c r="E39" s="277"/>
      <c r="F39" s="277"/>
      <c r="G39" s="277"/>
      <c r="H39" s="277"/>
      <c r="I39" s="277"/>
    </row>
    <row r="40" spans="1:9" ht="15" x14ac:dyDescent="0.2">
      <c r="A40" s="277"/>
      <c r="B40" s="277"/>
      <c r="C40" s="277"/>
      <c r="D40" s="277"/>
      <c r="E40" s="277"/>
      <c r="F40" s="277"/>
      <c r="G40" s="277"/>
      <c r="H40" s="277"/>
      <c r="I40" s="277"/>
    </row>
    <row r="41" spans="1:9" ht="15" x14ac:dyDescent="0.2">
      <c r="A41" s="277"/>
      <c r="B41" s="277"/>
      <c r="C41" s="277"/>
      <c r="D41" s="277"/>
      <c r="E41" s="277"/>
      <c r="F41" s="277"/>
      <c r="G41" s="277"/>
      <c r="H41" s="277"/>
      <c r="I41" s="277"/>
    </row>
    <row r="42" spans="1:9" ht="15" x14ac:dyDescent="0.2">
      <c r="A42" s="277"/>
      <c r="B42" s="277"/>
      <c r="C42" s="277"/>
      <c r="D42" s="277"/>
      <c r="E42" s="277"/>
      <c r="F42" s="277"/>
      <c r="G42" s="277"/>
      <c r="H42" s="277"/>
      <c r="I42" s="277"/>
    </row>
    <row r="43" spans="1:9" ht="15" x14ac:dyDescent="0.2">
      <c r="A43" s="277"/>
      <c r="B43" s="277"/>
      <c r="C43" s="277"/>
      <c r="D43" s="277"/>
      <c r="E43" s="277"/>
      <c r="F43" s="277"/>
      <c r="G43" s="277"/>
      <c r="H43" s="277"/>
      <c r="I43" s="277"/>
    </row>
    <row r="44" spans="1:9" ht="15" x14ac:dyDescent="0.2">
      <c r="A44" s="277"/>
      <c r="B44" s="277"/>
      <c r="C44" s="277"/>
      <c r="D44" s="277"/>
      <c r="E44" s="277"/>
      <c r="F44" s="277"/>
      <c r="G44" s="277"/>
      <c r="H44" s="277"/>
      <c r="I44" s="277"/>
    </row>
    <row r="45" spans="1:9" ht="15" x14ac:dyDescent="0.2">
      <c r="A45" s="277"/>
      <c r="B45" s="277"/>
      <c r="C45" s="277"/>
      <c r="D45" s="277"/>
      <c r="E45" s="277"/>
      <c r="F45" s="277"/>
      <c r="G45" s="277"/>
      <c r="H45" s="277"/>
      <c r="I45" s="277"/>
    </row>
    <row r="46" spans="1:9" ht="15" x14ac:dyDescent="0.2">
      <c r="A46" s="277"/>
      <c r="B46" s="277"/>
      <c r="C46" s="277"/>
      <c r="D46" s="277"/>
      <c r="E46" s="277"/>
      <c r="F46" s="277"/>
      <c r="G46" s="277"/>
      <c r="H46" s="277"/>
      <c r="I46" s="277"/>
    </row>
    <row r="47" spans="1:9" ht="15" x14ac:dyDescent="0.2">
      <c r="A47" s="277"/>
      <c r="B47" s="277"/>
      <c r="C47" s="277"/>
      <c r="D47" s="277"/>
      <c r="E47" s="277"/>
      <c r="F47" s="277"/>
      <c r="G47" s="277"/>
      <c r="H47" s="277"/>
      <c r="I47" s="277"/>
    </row>
    <row r="48" spans="1:9" ht="15" x14ac:dyDescent="0.2">
      <c r="A48" s="277"/>
      <c r="B48" s="277"/>
      <c r="C48" s="277"/>
      <c r="D48" s="277"/>
      <c r="E48" s="277"/>
      <c r="F48" s="277"/>
      <c r="G48" s="277"/>
      <c r="H48" s="277"/>
      <c r="I48" s="277"/>
    </row>
    <row r="49" spans="1:9" ht="15" x14ac:dyDescent="0.2">
      <c r="A49" s="277"/>
      <c r="B49" s="277"/>
      <c r="C49" s="277"/>
      <c r="D49" s="277"/>
      <c r="E49" s="277"/>
      <c r="F49" s="277"/>
      <c r="G49" s="277"/>
      <c r="H49" s="277"/>
      <c r="I49" s="277"/>
    </row>
    <row r="50" spans="1:9" ht="15" x14ac:dyDescent="0.2">
      <c r="A50" s="277"/>
      <c r="B50" s="277"/>
      <c r="C50" s="277"/>
      <c r="D50" s="277"/>
      <c r="E50" s="277"/>
      <c r="F50" s="277"/>
      <c r="G50" s="277"/>
      <c r="H50" s="277"/>
      <c r="I50" s="277"/>
    </row>
    <row r="51" spans="1:9" ht="15" x14ac:dyDescent="0.2">
      <c r="A51" s="277"/>
      <c r="B51" s="277"/>
      <c r="C51" s="277"/>
      <c r="D51" s="277"/>
      <c r="E51" s="277"/>
      <c r="F51" s="277"/>
      <c r="G51" s="277"/>
      <c r="H51" s="277"/>
      <c r="I51" s="277"/>
    </row>
    <row r="52" spans="1:9" ht="15" x14ac:dyDescent="0.2">
      <c r="A52" s="277"/>
      <c r="B52" s="277"/>
      <c r="C52" s="277"/>
      <c r="D52" s="277"/>
      <c r="E52" s="277"/>
      <c r="F52" s="277"/>
      <c r="G52" s="277"/>
      <c r="H52" s="277"/>
      <c r="I52" s="277"/>
    </row>
    <row r="53" spans="1:9" ht="15" x14ac:dyDescent="0.2">
      <c r="A53" s="277"/>
      <c r="B53" s="277"/>
      <c r="C53" s="277"/>
      <c r="D53" s="277"/>
      <c r="E53" s="277"/>
      <c r="F53" s="277"/>
      <c r="G53" s="277"/>
      <c r="H53" s="277"/>
      <c r="I53" s="277"/>
    </row>
    <row r="54" spans="1:9" ht="15" x14ac:dyDescent="0.2">
      <c r="A54" s="277"/>
      <c r="B54" s="277"/>
      <c r="C54" s="277"/>
      <c r="D54" s="277"/>
      <c r="E54" s="277"/>
      <c r="F54" s="277"/>
      <c r="G54" s="277"/>
      <c r="H54" s="277"/>
      <c r="I54" s="277"/>
    </row>
    <row r="55" spans="1:9" ht="15" x14ac:dyDescent="0.2">
      <c r="A55" s="277"/>
      <c r="B55" s="277"/>
      <c r="C55" s="277"/>
      <c r="D55" s="277"/>
      <c r="E55" s="277"/>
      <c r="F55" s="277"/>
      <c r="G55" s="277"/>
      <c r="H55" s="277"/>
      <c r="I55" s="277"/>
    </row>
    <row r="56" spans="1:9" ht="15" x14ac:dyDescent="0.2">
      <c r="A56" s="277"/>
      <c r="B56" s="277"/>
      <c r="C56" s="277"/>
      <c r="D56" s="277"/>
      <c r="E56" s="277"/>
      <c r="F56" s="277"/>
      <c r="G56" s="277"/>
      <c r="H56" s="277"/>
      <c r="I56" s="277"/>
    </row>
    <row r="57" spans="1:9" ht="15" x14ac:dyDescent="0.2">
      <c r="A57" s="277"/>
      <c r="B57" s="277"/>
      <c r="C57" s="277"/>
      <c r="D57" s="277"/>
      <c r="E57" s="277"/>
      <c r="F57" s="277"/>
      <c r="G57" s="277"/>
      <c r="H57" s="277"/>
      <c r="I57" s="277"/>
    </row>
    <row r="58" spans="1:9" ht="15" x14ac:dyDescent="0.2">
      <c r="A58" s="277"/>
      <c r="B58" s="277"/>
      <c r="C58" s="277"/>
      <c r="D58" s="277"/>
      <c r="E58" s="277"/>
      <c r="F58" s="277"/>
      <c r="G58" s="277"/>
      <c r="H58" s="277"/>
      <c r="I58" s="277"/>
    </row>
    <row r="59" spans="1:9" ht="15" x14ac:dyDescent="0.2">
      <c r="A59" s="277"/>
      <c r="B59" s="277"/>
      <c r="C59" s="277"/>
      <c r="D59" s="277"/>
      <c r="E59" s="277"/>
      <c r="F59" s="277"/>
      <c r="G59" s="277"/>
      <c r="H59" s="277"/>
      <c r="I59" s="277"/>
    </row>
    <row r="60" spans="1:9" ht="15" x14ac:dyDescent="0.2">
      <c r="A60" s="277"/>
      <c r="B60" s="277"/>
      <c r="C60" s="277"/>
      <c r="D60" s="277"/>
      <c r="E60" s="277"/>
      <c r="F60" s="277"/>
      <c r="G60" s="277"/>
      <c r="H60" s="277"/>
      <c r="I60" s="277"/>
    </row>
    <row r="61" spans="1:9" ht="15" x14ac:dyDescent="0.2">
      <c r="A61" s="277"/>
      <c r="B61" s="277"/>
      <c r="C61" s="277"/>
      <c r="D61" s="277"/>
      <c r="E61" s="277"/>
      <c r="F61" s="277"/>
      <c r="G61" s="277"/>
      <c r="H61" s="277"/>
      <c r="I61" s="277"/>
    </row>
    <row r="62" spans="1:9" ht="15" x14ac:dyDescent="0.2">
      <c r="A62" s="277"/>
      <c r="B62" s="277"/>
      <c r="C62" s="277"/>
      <c r="D62" s="277"/>
      <c r="E62" s="277"/>
      <c r="F62" s="277"/>
      <c r="G62" s="277"/>
      <c r="H62" s="277"/>
      <c r="I62" s="277"/>
    </row>
    <row r="63" spans="1:9" ht="15" x14ac:dyDescent="0.2">
      <c r="A63" s="277"/>
      <c r="B63" s="277"/>
      <c r="C63" s="277"/>
      <c r="D63" s="277"/>
      <c r="E63" s="277"/>
      <c r="F63" s="277"/>
      <c r="G63" s="277"/>
      <c r="H63" s="277"/>
      <c r="I63" s="277"/>
    </row>
    <row r="64" spans="1:9" ht="15" x14ac:dyDescent="0.2">
      <c r="A64" s="277"/>
      <c r="B64" s="277"/>
      <c r="C64" s="277"/>
      <c r="D64" s="277"/>
      <c r="E64" s="277"/>
      <c r="F64" s="277"/>
      <c r="G64" s="277"/>
      <c r="H64" s="277"/>
      <c r="I64" s="277"/>
    </row>
    <row r="65" spans="1:9" ht="15" x14ac:dyDescent="0.2">
      <c r="A65" s="277"/>
      <c r="B65" s="277"/>
      <c r="C65" s="277"/>
      <c r="D65" s="277"/>
      <c r="E65" s="277"/>
      <c r="F65" s="277"/>
      <c r="G65" s="277"/>
      <c r="H65" s="277"/>
      <c r="I65" s="277"/>
    </row>
    <row r="66" spans="1:9" ht="15" x14ac:dyDescent="0.2">
      <c r="A66" s="277"/>
      <c r="B66" s="277"/>
      <c r="C66" s="277"/>
      <c r="D66" s="277"/>
      <c r="E66" s="277"/>
      <c r="F66" s="277"/>
      <c r="G66" s="277"/>
      <c r="H66" s="277"/>
      <c r="I66" s="277"/>
    </row>
    <row r="67" spans="1:9" ht="15" x14ac:dyDescent="0.2">
      <c r="A67" s="277"/>
      <c r="B67" s="277"/>
      <c r="C67" s="277"/>
      <c r="D67" s="277"/>
      <c r="E67" s="277"/>
      <c r="F67" s="277"/>
      <c r="G67" s="277"/>
      <c r="H67" s="277"/>
      <c r="I67" s="277"/>
    </row>
    <row r="68" spans="1:9" ht="15" x14ac:dyDescent="0.2">
      <c r="A68" s="277"/>
      <c r="B68" s="277"/>
      <c r="C68" s="277"/>
      <c r="D68" s="277"/>
      <c r="E68" s="277"/>
      <c r="F68" s="277"/>
      <c r="G68" s="277"/>
      <c r="H68" s="277"/>
      <c r="I68" s="277"/>
    </row>
    <row r="69" spans="1:9" ht="15" x14ac:dyDescent="0.2">
      <c r="A69" s="277"/>
      <c r="B69" s="277"/>
      <c r="C69" s="277"/>
      <c r="D69" s="277"/>
      <c r="E69" s="277"/>
      <c r="F69" s="277"/>
      <c r="G69" s="277"/>
      <c r="H69" s="277"/>
      <c r="I69" s="277"/>
    </row>
    <row r="70" spans="1:9" ht="15" x14ac:dyDescent="0.2">
      <c r="A70" s="277"/>
      <c r="B70" s="277"/>
      <c r="C70" s="277"/>
      <c r="D70" s="277"/>
      <c r="E70" s="277"/>
      <c r="F70" s="277"/>
      <c r="G70" s="277"/>
      <c r="H70" s="277"/>
      <c r="I70" s="277"/>
    </row>
    <row r="71" spans="1:9" ht="15" x14ac:dyDescent="0.2">
      <c r="A71" s="277"/>
      <c r="B71" s="277"/>
      <c r="C71" s="277"/>
      <c r="D71" s="277"/>
      <c r="E71" s="277"/>
      <c r="F71" s="277"/>
      <c r="G71" s="277"/>
      <c r="H71" s="277"/>
      <c r="I71" s="277"/>
    </row>
    <row r="72" spans="1:9" ht="15" x14ac:dyDescent="0.2">
      <c r="A72" t="s">
        <v>920</v>
      </c>
      <c r="I72" s="277"/>
    </row>
    <row r="75" spans="1:9" x14ac:dyDescent="0.2">
      <c r="C75" s="354"/>
      <c r="D75" s="353"/>
      <c r="E75" s="353"/>
      <c r="F75" s="353"/>
      <c r="G75" s="353"/>
    </row>
    <row r="76" spans="1:9" x14ac:dyDescent="0.2">
      <c r="C76" s="354"/>
      <c r="D76" s="353"/>
      <c r="E76" s="353"/>
      <c r="F76" s="353"/>
      <c r="G76" s="353"/>
    </row>
    <row r="77" spans="1:9" x14ac:dyDescent="0.2">
      <c r="C77" s="354"/>
      <c r="D77" s="353"/>
      <c r="E77" s="353"/>
      <c r="F77" s="353"/>
      <c r="G77" s="353"/>
    </row>
    <row r="78" spans="1:9" x14ac:dyDescent="0.2">
      <c r="C78" s="354"/>
      <c r="D78" s="353"/>
      <c r="E78" s="353"/>
      <c r="F78" s="353"/>
      <c r="G78" s="353"/>
    </row>
    <row r="79" spans="1:9" x14ac:dyDescent="0.2">
      <c r="C79" s="354"/>
      <c r="D79" s="353"/>
      <c r="E79" s="353"/>
      <c r="F79" s="353"/>
      <c r="G79" s="353"/>
    </row>
    <row r="80" spans="1:9" x14ac:dyDescent="0.2">
      <c r="C80" s="354"/>
      <c r="D80" s="353"/>
      <c r="E80" s="353"/>
      <c r="F80" s="353"/>
      <c r="G80" s="353"/>
    </row>
  </sheetData>
  <mergeCells count="9">
    <mergeCell ref="A1:I6"/>
    <mergeCell ref="A30:H30"/>
    <mergeCell ref="A31:I32"/>
    <mergeCell ref="A11:I11"/>
    <mergeCell ref="G27:H27"/>
    <mergeCell ref="A8:I8"/>
    <mergeCell ref="A9:I9"/>
    <mergeCell ref="A10:I10"/>
    <mergeCell ref="A29:I29"/>
  </mergeCells>
  <pageMargins left="0.51181102362204722" right="0.51181102362204722" top="0.78740157480314965" bottom="0.78740157480314965" header="0.31496062992125984" footer="0.31496062992125984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5"/>
  <sheetViews>
    <sheetView view="pageBreakPreview" topLeftCell="A10" zoomScaleNormal="100" zoomScaleSheetLayoutView="100" workbookViewId="0">
      <selection activeCell="I154" sqref="I154"/>
    </sheetView>
  </sheetViews>
  <sheetFormatPr defaultRowHeight="12.75" x14ac:dyDescent="0.2"/>
  <cols>
    <col min="1" max="1" width="11" customWidth="1"/>
    <col min="2" max="2" width="16.1640625" customWidth="1"/>
    <col min="3" max="3" width="68" customWidth="1"/>
    <col min="4" max="4" width="13.1640625" customWidth="1"/>
    <col min="5" max="5" width="12" customWidth="1"/>
    <col min="6" max="6" width="17.1640625" customWidth="1"/>
    <col min="7" max="7" width="24.5" customWidth="1"/>
    <col min="8" max="8" width="12.5" customWidth="1"/>
  </cols>
  <sheetData>
    <row r="1" spans="1:9" x14ac:dyDescent="0.2">
      <c r="A1" s="518"/>
      <c r="B1" s="419"/>
      <c r="C1" s="419"/>
      <c r="D1" s="419"/>
      <c r="E1" s="419"/>
      <c r="F1" s="419"/>
      <c r="G1" s="419"/>
      <c r="H1" s="544"/>
      <c r="I1" s="263"/>
    </row>
    <row r="2" spans="1:9" x14ac:dyDescent="0.2">
      <c r="A2" s="518"/>
      <c r="B2" s="419"/>
      <c r="C2" s="419"/>
      <c r="D2" s="419"/>
      <c r="E2" s="419"/>
      <c r="F2" s="419"/>
      <c r="G2" s="419"/>
      <c r="H2" s="544"/>
      <c r="I2" s="264"/>
    </row>
    <row r="3" spans="1:9" x14ac:dyDescent="0.2">
      <c r="A3" s="518"/>
      <c r="B3" s="419"/>
      <c r="C3" s="419"/>
      <c r="D3" s="419"/>
      <c r="E3" s="419"/>
      <c r="F3" s="419"/>
      <c r="G3" s="419"/>
      <c r="H3" s="544"/>
      <c r="I3" s="264"/>
    </row>
    <row r="4" spans="1:9" x14ac:dyDescent="0.2">
      <c r="A4" s="518"/>
      <c r="B4" s="419"/>
      <c r="C4" s="419"/>
      <c r="D4" s="419"/>
      <c r="E4" s="419"/>
      <c r="F4" s="419"/>
      <c r="G4" s="419"/>
      <c r="H4" s="544"/>
      <c r="I4" s="264"/>
    </row>
    <row r="5" spans="1:9" x14ac:dyDescent="0.2">
      <c r="A5" s="518"/>
      <c r="B5" s="419"/>
      <c r="C5" s="419"/>
      <c r="D5" s="419"/>
      <c r="E5" s="419"/>
      <c r="F5" s="419"/>
      <c r="G5" s="419"/>
      <c r="H5" s="544"/>
      <c r="I5" s="264"/>
    </row>
    <row r="6" spans="1:9" x14ac:dyDescent="0.2">
      <c r="A6" s="518"/>
      <c r="B6" s="419"/>
      <c r="C6" s="419"/>
      <c r="D6" s="419"/>
      <c r="E6" s="419"/>
      <c r="F6" s="419"/>
      <c r="G6" s="419"/>
      <c r="H6" s="544"/>
      <c r="I6" s="264"/>
    </row>
    <row r="7" spans="1:9" x14ac:dyDescent="0.2">
      <c r="A7" s="323"/>
      <c r="B7" s="321"/>
      <c r="C7" s="321"/>
      <c r="D7" s="321"/>
      <c r="E7" s="321"/>
      <c r="F7" s="321"/>
      <c r="G7" s="321"/>
      <c r="H7" s="322"/>
      <c r="I7" s="264"/>
    </row>
    <row r="8" spans="1:9" x14ac:dyDescent="0.2">
      <c r="A8" s="323"/>
      <c r="B8" s="321"/>
      <c r="C8" s="321"/>
      <c r="D8" s="321"/>
      <c r="E8" s="321"/>
      <c r="F8" s="321"/>
      <c r="G8" s="321"/>
      <c r="H8" s="322"/>
      <c r="I8" s="264"/>
    </row>
    <row r="9" spans="1:9" ht="34.9" customHeight="1" x14ac:dyDescent="0.2">
      <c r="A9" s="519"/>
      <c r="B9" s="520"/>
      <c r="C9" s="520"/>
      <c r="D9" s="520"/>
      <c r="E9" s="520"/>
      <c r="F9" s="520"/>
      <c r="G9" s="520"/>
      <c r="H9" s="545"/>
      <c r="I9" s="265"/>
    </row>
    <row r="10" spans="1:9" ht="35.450000000000003" customHeight="1" x14ac:dyDescent="0.2">
      <c r="A10" s="519"/>
      <c r="B10" s="520"/>
      <c r="C10" s="520"/>
      <c r="D10" s="520"/>
      <c r="E10" s="520"/>
      <c r="F10" s="520"/>
      <c r="G10" s="520"/>
      <c r="H10" s="545"/>
      <c r="I10" s="266"/>
    </row>
    <row r="11" spans="1:9" ht="12.75" customHeight="1" x14ac:dyDescent="0.2">
      <c r="A11" s="556" t="s">
        <v>361</v>
      </c>
      <c r="B11" s="405"/>
      <c r="C11" s="405"/>
      <c r="D11" s="405"/>
      <c r="E11" s="405"/>
      <c r="F11" s="405"/>
      <c r="G11" s="405"/>
      <c r="H11" s="557"/>
    </row>
    <row r="12" spans="1:9" ht="12.75" customHeight="1" x14ac:dyDescent="0.2">
      <c r="A12" s="556" t="s">
        <v>363</v>
      </c>
      <c r="B12" s="405"/>
      <c r="C12" s="405"/>
      <c r="D12" s="405"/>
      <c r="E12" s="405"/>
      <c r="F12" s="405"/>
      <c r="G12" s="405"/>
      <c r="H12" s="557"/>
    </row>
    <row r="13" spans="1:9" ht="12.75" customHeight="1" x14ac:dyDescent="0.2">
      <c r="A13" s="556" t="s">
        <v>432</v>
      </c>
      <c r="B13" s="405"/>
      <c r="C13" s="405"/>
      <c r="D13" s="405"/>
      <c r="E13" s="405"/>
      <c r="F13" s="405"/>
      <c r="G13" s="405"/>
      <c r="H13" s="557"/>
    </row>
    <row r="14" spans="1:9" ht="29.25" customHeight="1" thickBot="1" x14ac:dyDescent="0.25">
      <c r="A14" s="491" t="s">
        <v>0</v>
      </c>
      <c r="B14" s="474"/>
      <c r="C14" s="474"/>
      <c r="D14" s="474"/>
      <c r="E14" s="474"/>
      <c r="F14" s="474"/>
      <c r="G14" s="474"/>
      <c r="H14" s="475"/>
    </row>
    <row r="15" spans="1:9" ht="31.5" customHeight="1" x14ac:dyDescent="0.2">
      <c r="A15" s="553" t="s">
        <v>209</v>
      </c>
      <c r="B15" s="554"/>
      <c r="C15" s="554"/>
      <c r="D15" s="554"/>
      <c r="E15" s="554"/>
      <c r="F15" s="554"/>
      <c r="G15" s="554"/>
      <c r="H15" s="555"/>
    </row>
    <row r="16" spans="1:9" ht="25.5" customHeight="1" x14ac:dyDescent="0.2">
      <c r="A16" s="550" t="s">
        <v>350</v>
      </c>
      <c r="B16" s="551"/>
      <c r="C16" s="551"/>
      <c r="D16" s="551"/>
      <c r="E16" s="551"/>
      <c r="F16" s="551"/>
      <c r="G16" s="551"/>
      <c r="H16" s="552"/>
    </row>
    <row r="17" spans="1:9" x14ac:dyDescent="0.2">
      <c r="A17" s="558" t="s">
        <v>315</v>
      </c>
      <c r="B17" s="559"/>
      <c r="C17" s="559"/>
      <c r="D17" s="559"/>
      <c r="E17" s="559"/>
      <c r="F17" s="560"/>
      <c r="G17" s="561" t="s">
        <v>15</v>
      </c>
      <c r="H17" s="562"/>
    </row>
    <row r="18" spans="1:9" ht="25.5" x14ac:dyDescent="0.2">
      <c r="A18" s="193" t="s">
        <v>210</v>
      </c>
      <c r="B18" s="189" t="s">
        <v>211</v>
      </c>
      <c r="C18" s="191" t="s">
        <v>212</v>
      </c>
      <c r="D18" s="189" t="s">
        <v>7</v>
      </c>
      <c r="E18" s="189" t="s">
        <v>8</v>
      </c>
      <c r="F18" s="190" t="s">
        <v>213</v>
      </c>
      <c r="G18" s="563" t="s">
        <v>214</v>
      </c>
      <c r="H18" s="564"/>
    </row>
    <row r="19" spans="1:9" ht="45.95" customHeight="1" x14ac:dyDescent="0.2">
      <c r="A19" s="83" t="s">
        <v>215</v>
      </c>
      <c r="B19" s="2">
        <v>4417</v>
      </c>
      <c r="C19" s="16" t="s">
        <v>219</v>
      </c>
      <c r="D19" s="3" t="s">
        <v>69</v>
      </c>
      <c r="E19" s="4">
        <v>1</v>
      </c>
      <c r="F19" s="3">
        <v>6.53</v>
      </c>
      <c r="G19" s="51" t="s">
        <v>216</v>
      </c>
      <c r="H19" s="194">
        <f t="shared" ref="H19:H24" si="0">ROUND(E19*F19,2)</f>
        <v>6.53</v>
      </c>
    </row>
    <row r="20" spans="1:9" ht="25.5" x14ac:dyDescent="0.2">
      <c r="A20" s="83" t="s">
        <v>215</v>
      </c>
      <c r="B20" s="2">
        <v>4491</v>
      </c>
      <c r="C20" s="17" t="s">
        <v>386</v>
      </c>
      <c r="D20" s="3" t="s">
        <v>69</v>
      </c>
      <c r="E20" s="4">
        <v>4</v>
      </c>
      <c r="F20" s="3">
        <v>10.35</v>
      </c>
      <c r="G20" s="51" t="s">
        <v>216</v>
      </c>
      <c r="H20" s="194">
        <f t="shared" si="0"/>
        <v>41.4</v>
      </c>
    </row>
    <row r="21" spans="1:9" ht="38.25" x14ac:dyDescent="0.2">
      <c r="A21" s="247" t="s">
        <v>215</v>
      </c>
      <c r="B21" s="7">
        <v>4813</v>
      </c>
      <c r="C21" s="248" t="s">
        <v>431</v>
      </c>
      <c r="D21" s="62" t="s">
        <v>15</v>
      </c>
      <c r="E21" s="23">
        <v>1</v>
      </c>
      <c r="F21" s="18">
        <v>400</v>
      </c>
      <c r="G21" s="51" t="s">
        <v>216</v>
      </c>
      <c r="H21" s="194">
        <f t="shared" si="0"/>
        <v>400</v>
      </c>
    </row>
    <row r="22" spans="1:9" ht="25.5" x14ac:dyDescent="0.2">
      <c r="A22" s="9" t="s">
        <v>215</v>
      </c>
      <c r="B22" s="64">
        <v>5075</v>
      </c>
      <c r="C22" s="262" t="s">
        <v>220</v>
      </c>
      <c r="D22" s="28" t="s">
        <v>50</v>
      </c>
      <c r="E22" s="45">
        <v>0.21</v>
      </c>
      <c r="F22" s="272">
        <v>16.18</v>
      </c>
      <c r="G22" s="51" t="s">
        <v>216</v>
      </c>
      <c r="H22" s="194">
        <f t="shared" si="0"/>
        <v>3.4</v>
      </c>
    </row>
    <row r="23" spans="1:9" x14ac:dyDescent="0.2">
      <c r="A23" s="122" t="s">
        <v>221</v>
      </c>
      <c r="B23" s="13">
        <v>88262</v>
      </c>
      <c r="C23" s="16" t="s">
        <v>222</v>
      </c>
      <c r="D23" s="57" t="s">
        <v>217</v>
      </c>
      <c r="E23" s="27">
        <v>1</v>
      </c>
      <c r="F23" s="57">
        <v>24.39</v>
      </c>
      <c r="G23" s="51" t="s">
        <v>216</v>
      </c>
      <c r="H23" s="194">
        <f t="shared" si="0"/>
        <v>24.39</v>
      </c>
    </row>
    <row r="24" spans="1:9" x14ac:dyDescent="0.2">
      <c r="A24" s="83" t="s">
        <v>221</v>
      </c>
      <c r="B24" s="2">
        <v>88316</v>
      </c>
      <c r="C24" s="17" t="s">
        <v>223</v>
      </c>
      <c r="D24" s="3" t="s">
        <v>217</v>
      </c>
      <c r="E24" s="4">
        <v>2</v>
      </c>
      <c r="F24" s="3">
        <v>19.940000000000001</v>
      </c>
      <c r="G24" s="51" t="s">
        <v>216</v>
      </c>
      <c r="H24" s="194">
        <f t="shared" si="0"/>
        <v>39.880000000000003</v>
      </c>
    </row>
    <row r="25" spans="1:9" ht="13.5" thickBot="1" x14ac:dyDescent="0.25">
      <c r="A25" s="546" t="s">
        <v>218</v>
      </c>
      <c r="B25" s="547"/>
      <c r="C25" s="548"/>
      <c r="D25" s="547"/>
      <c r="E25" s="547"/>
      <c r="F25" s="549"/>
      <c r="G25" s="195" t="s">
        <v>224</v>
      </c>
      <c r="H25" s="196">
        <f>SUM(H19:H24)</f>
        <v>515.6</v>
      </c>
    </row>
    <row r="27" spans="1:9" ht="15" x14ac:dyDescent="0.2">
      <c r="A27" t="s">
        <v>920</v>
      </c>
      <c r="I27" s="277"/>
    </row>
    <row r="30" spans="1:9" x14ac:dyDescent="0.2">
      <c r="C30" s="354"/>
      <c r="D30" s="353"/>
      <c r="E30" s="353"/>
      <c r="F30" s="353"/>
      <c r="G30" s="353"/>
    </row>
    <row r="31" spans="1:9" x14ac:dyDescent="0.2">
      <c r="C31" s="354"/>
      <c r="D31" s="353"/>
      <c r="E31" s="353"/>
      <c r="F31" s="353"/>
      <c r="G31" s="353"/>
    </row>
    <row r="32" spans="1:9" x14ac:dyDescent="0.2">
      <c r="C32" s="354"/>
      <c r="D32" s="353"/>
      <c r="E32" s="353"/>
      <c r="F32" s="353"/>
      <c r="G32" s="353"/>
    </row>
    <row r="33" spans="3:7" x14ac:dyDescent="0.2">
      <c r="C33" s="354"/>
      <c r="D33" s="353"/>
      <c r="E33" s="353"/>
      <c r="F33" s="353"/>
      <c r="G33" s="353"/>
    </row>
    <row r="34" spans="3:7" x14ac:dyDescent="0.2">
      <c r="C34" s="354"/>
      <c r="D34" s="353"/>
      <c r="E34" s="353"/>
      <c r="F34" s="353"/>
      <c r="G34" s="353"/>
    </row>
    <row r="35" spans="3:7" x14ac:dyDescent="0.2">
      <c r="C35" s="354"/>
      <c r="D35" s="353"/>
      <c r="E35" s="353"/>
      <c r="F35" s="353"/>
      <c r="G35" s="353"/>
    </row>
  </sheetData>
  <mergeCells count="13">
    <mergeCell ref="A1:H6"/>
    <mergeCell ref="A9:H9"/>
    <mergeCell ref="A10:H10"/>
    <mergeCell ref="A25:F25"/>
    <mergeCell ref="A16:H16"/>
    <mergeCell ref="A15:H15"/>
    <mergeCell ref="A11:H11"/>
    <mergeCell ref="A12:H12"/>
    <mergeCell ref="A13:H13"/>
    <mergeCell ref="A14:H14"/>
    <mergeCell ref="A17:F17"/>
    <mergeCell ref="G17:H17"/>
    <mergeCell ref="G18:H1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82A65-0C08-4A29-AE21-A5AF4359FB85}">
  <dimension ref="A2:J908"/>
  <sheetViews>
    <sheetView tabSelected="1" view="pageBreakPreview" zoomScale="60" zoomScaleNormal="100" workbookViewId="0">
      <selection activeCell="N13" sqref="N13"/>
    </sheetView>
  </sheetViews>
  <sheetFormatPr defaultColWidth="8.83203125" defaultRowHeight="12.75" x14ac:dyDescent="0.2"/>
  <cols>
    <col min="1" max="1" width="11.1640625" style="360" bestFit="1" customWidth="1"/>
    <col min="2" max="2" width="13.33203125" style="360" bestFit="1" customWidth="1"/>
    <col min="3" max="3" width="11.1640625" style="360" bestFit="1" customWidth="1"/>
    <col min="4" max="4" width="66.6640625" style="360" bestFit="1" customWidth="1"/>
    <col min="5" max="5" width="16.6640625" style="360" bestFit="1" customWidth="1"/>
    <col min="6" max="7" width="13.33203125" style="360" bestFit="1" customWidth="1"/>
    <col min="8" max="8" width="18.5" style="360" bestFit="1" customWidth="1"/>
    <col min="9" max="9" width="14.5" style="360" bestFit="1" customWidth="1"/>
    <col min="10" max="10" width="15.5" style="360" bestFit="1" customWidth="1"/>
    <col min="11" max="16384" width="8.83203125" style="360"/>
  </cols>
  <sheetData>
    <row r="2" spans="1:10" ht="44.45" customHeight="1" x14ac:dyDescent="0.2"/>
    <row r="5" spans="1:10" ht="15" x14ac:dyDescent="0.2">
      <c r="A5" s="361"/>
      <c r="B5" s="361"/>
      <c r="C5" s="574" t="s">
        <v>439</v>
      </c>
      <c r="D5" s="574"/>
      <c r="E5" s="574" t="s">
        <v>440</v>
      </c>
      <c r="F5" s="574"/>
      <c r="G5" s="574" t="s">
        <v>441</v>
      </c>
      <c r="H5" s="574"/>
      <c r="I5" s="574" t="s">
        <v>442</v>
      </c>
      <c r="J5" s="574"/>
    </row>
    <row r="6" spans="1:10" ht="56.45" customHeight="1" x14ac:dyDescent="0.2">
      <c r="A6" s="362"/>
      <c r="B6" s="362"/>
      <c r="C6" s="575" t="s">
        <v>443</v>
      </c>
      <c r="D6" s="575"/>
      <c r="E6" s="575" t="s">
        <v>444</v>
      </c>
      <c r="F6" s="575"/>
      <c r="G6" s="575" t="s">
        <v>445</v>
      </c>
      <c r="H6" s="575"/>
      <c r="I6" s="575" t="s">
        <v>446</v>
      </c>
      <c r="J6" s="575"/>
    </row>
    <row r="7" spans="1:10" ht="18" x14ac:dyDescent="0.25">
      <c r="A7" s="572" t="s">
        <v>447</v>
      </c>
      <c r="B7" s="573"/>
      <c r="C7" s="573"/>
      <c r="D7" s="573"/>
      <c r="E7" s="573"/>
      <c r="F7" s="573"/>
      <c r="G7" s="573"/>
      <c r="H7" s="573"/>
      <c r="I7" s="573"/>
      <c r="J7" s="573"/>
    </row>
    <row r="8" spans="1:10" ht="24" customHeight="1" x14ac:dyDescent="0.2">
      <c r="A8" s="363" t="s">
        <v>448</v>
      </c>
      <c r="B8" s="363"/>
      <c r="C8" s="363"/>
      <c r="D8" s="363" t="s">
        <v>13</v>
      </c>
      <c r="E8" s="363"/>
      <c r="F8" s="571"/>
      <c r="G8" s="571"/>
      <c r="H8" s="364"/>
      <c r="I8" s="363"/>
      <c r="J8" s="365">
        <v>39826.800000000003</v>
      </c>
    </row>
    <row r="9" spans="1:10" ht="18" customHeight="1" x14ac:dyDescent="0.2">
      <c r="A9" s="366" t="s">
        <v>449</v>
      </c>
      <c r="B9" s="367" t="s">
        <v>450</v>
      </c>
      <c r="C9" s="366" t="s">
        <v>451</v>
      </c>
      <c r="D9" s="366" t="s">
        <v>452</v>
      </c>
      <c r="E9" s="569" t="s">
        <v>453</v>
      </c>
      <c r="F9" s="569"/>
      <c r="G9" s="368" t="s">
        <v>454</v>
      </c>
      <c r="H9" s="367" t="s">
        <v>455</v>
      </c>
      <c r="I9" s="367" t="s">
        <v>456</v>
      </c>
      <c r="J9" s="367" t="s">
        <v>457</v>
      </c>
    </row>
    <row r="10" spans="1:10" ht="39" customHeight="1" x14ac:dyDescent="0.2">
      <c r="A10" s="369" t="s">
        <v>458</v>
      </c>
      <c r="B10" s="370" t="s">
        <v>459</v>
      </c>
      <c r="C10" s="369" t="s">
        <v>438</v>
      </c>
      <c r="D10" s="369" t="s">
        <v>460</v>
      </c>
      <c r="E10" s="566" t="s">
        <v>461</v>
      </c>
      <c r="F10" s="566"/>
      <c r="G10" s="371" t="s">
        <v>69</v>
      </c>
      <c r="H10" s="372">
        <v>1</v>
      </c>
      <c r="I10" s="373">
        <v>57</v>
      </c>
      <c r="J10" s="373">
        <v>57</v>
      </c>
    </row>
    <row r="11" spans="1:10" ht="25.9" customHeight="1" x14ac:dyDescent="0.2">
      <c r="A11" s="374" t="s">
        <v>462</v>
      </c>
      <c r="B11" s="375" t="s">
        <v>463</v>
      </c>
      <c r="C11" s="374" t="s">
        <v>438</v>
      </c>
      <c r="D11" s="374" t="s">
        <v>464</v>
      </c>
      <c r="E11" s="567" t="s">
        <v>465</v>
      </c>
      <c r="F11" s="567"/>
      <c r="G11" s="376" t="s">
        <v>217</v>
      </c>
      <c r="H11" s="377">
        <v>0.72470000000000001</v>
      </c>
      <c r="I11" s="378">
        <v>20.27</v>
      </c>
      <c r="J11" s="378">
        <v>14.68</v>
      </c>
    </row>
    <row r="12" spans="1:10" ht="24" customHeight="1" x14ac:dyDescent="0.2">
      <c r="A12" s="374" t="s">
        <v>462</v>
      </c>
      <c r="B12" s="375" t="s">
        <v>466</v>
      </c>
      <c r="C12" s="374" t="s">
        <v>438</v>
      </c>
      <c r="D12" s="374" t="s">
        <v>467</v>
      </c>
      <c r="E12" s="567" t="s">
        <v>465</v>
      </c>
      <c r="F12" s="567"/>
      <c r="G12" s="376" t="s">
        <v>217</v>
      </c>
      <c r="H12" s="377">
        <v>0.72470000000000001</v>
      </c>
      <c r="I12" s="378">
        <v>24.39</v>
      </c>
      <c r="J12" s="378">
        <v>17.670000000000002</v>
      </c>
    </row>
    <row r="13" spans="1:10" ht="39" customHeight="1" x14ac:dyDescent="0.2">
      <c r="A13" s="374" t="s">
        <v>462</v>
      </c>
      <c r="B13" s="375" t="s">
        <v>468</v>
      </c>
      <c r="C13" s="374" t="s">
        <v>438</v>
      </c>
      <c r="D13" s="374" t="s">
        <v>469</v>
      </c>
      <c r="E13" s="567" t="s">
        <v>470</v>
      </c>
      <c r="F13" s="567"/>
      <c r="G13" s="376" t="s">
        <v>471</v>
      </c>
      <c r="H13" s="377">
        <v>7.0000000000000001E-3</v>
      </c>
      <c r="I13" s="378">
        <v>26.27</v>
      </c>
      <c r="J13" s="378">
        <v>0.18</v>
      </c>
    </row>
    <row r="14" spans="1:10" ht="39" customHeight="1" x14ac:dyDescent="0.2">
      <c r="A14" s="374" t="s">
        <v>462</v>
      </c>
      <c r="B14" s="375" t="s">
        <v>472</v>
      </c>
      <c r="C14" s="374" t="s">
        <v>438</v>
      </c>
      <c r="D14" s="374" t="s">
        <v>473</v>
      </c>
      <c r="E14" s="567" t="s">
        <v>470</v>
      </c>
      <c r="F14" s="567"/>
      <c r="G14" s="376" t="s">
        <v>474</v>
      </c>
      <c r="H14" s="377">
        <v>2.8000000000000001E-2</v>
      </c>
      <c r="I14" s="378">
        <v>24.67</v>
      </c>
      <c r="J14" s="378">
        <v>0.69</v>
      </c>
    </row>
    <row r="15" spans="1:10" ht="39" customHeight="1" x14ac:dyDescent="0.2">
      <c r="A15" s="374" t="s">
        <v>462</v>
      </c>
      <c r="B15" s="375" t="s">
        <v>475</v>
      </c>
      <c r="C15" s="374" t="s">
        <v>438</v>
      </c>
      <c r="D15" s="374" t="s">
        <v>476</v>
      </c>
      <c r="E15" s="567" t="s">
        <v>477</v>
      </c>
      <c r="F15" s="567"/>
      <c r="G15" s="376" t="s">
        <v>478</v>
      </c>
      <c r="H15" s="377">
        <v>4.0000000000000001E-3</v>
      </c>
      <c r="I15" s="378">
        <v>587.76</v>
      </c>
      <c r="J15" s="378">
        <v>2.35</v>
      </c>
    </row>
    <row r="16" spans="1:10" ht="39" customHeight="1" x14ac:dyDescent="0.2">
      <c r="A16" s="379" t="s">
        <v>479</v>
      </c>
      <c r="B16" s="380" t="s">
        <v>480</v>
      </c>
      <c r="C16" s="379" t="s">
        <v>438</v>
      </c>
      <c r="D16" s="379" t="s">
        <v>481</v>
      </c>
      <c r="E16" s="568" t="s">
        <v>482</v>
      </c>
      <c r="F16" s="568"/>
      <c r="G16" s="381" t="s">
        <v>69</v>
      </c>
      <c r="H16" s="382">
        <v>0.74450000000000005</v>
      </c>
      <c r="I16" s="383">
        <v>6.53</v>
      </c>
      <c r="J16" s="383">
        <v>4.8600000000000003</v>
      </c>
    </row>
    <row r="17" spans="1:10" ht="39" customHeight="1" x14ac:dyDescent="0.2">
      <c r="A17" s="379" t="s">
        <v>479</v>
      </c>
      <c r="B17" s="380" t="s">
        <v>483</v>
      </c>
      <c r="C17" s="379" t="s">
        <v>438</v>
      </c>
      <c r="D17" s="379" t="s">
        <v>484</v>
      </c>
      <c r="E17" s="568" t="s">
        <v>482</v>
      </c>
      <c r="F17" s="568"/>
      <c r="G17" s="381" t="s">
        <v>69</v>
      </c>
      <c r="H17" s="382">
        <v>0.41249999999999998</v>
      </c>
      <c r="I17" s="383">
        <v>23.46</v>
      </c>
      <c r="J17" s="383">
        <v>9.67</v>
      </c>
    </row>
    <row r="18" spans="1:10" ht="24" customHeight="1" x14ac:dyDescent="0.2">
      <c r="A18" s="379" t="s">
        <v>479</v>
      </c>
      <c r="B18" s="380" t="s">
        <v>485</v>
      </c>
      <c r="C18" s="379" t="s">
        <v>438</v>
      </c>
      <c r="D18" s="379" t="s">
        <v>486</v>
      </c>
      <c r="E18" s="568" t="s">
        <v>482</v>
      </c>
      <c r="F18" s="568"/>
      <c r="G18" s="381" t="s">
        <v>50</v>
      </c>
      <c r="H18" s="382">
        <v>0.111</v>
      </c>
      <c r="I18" s="383">
        <v>16.18</v>
      </c>
      <c r="J18" s="383">
        <v>1.79</v>
      </c>
    </row>
    <row r="19" spans="1:10" ht="24" customHeight="1" x14ac:dyDescent="0.2">
      <c r="A19" s="379" t="s">
        <v>479</v>
      </c>
      <c r="B19" s="380" t="s">
        <v>487</v>
      </c>
      <c r="C19" s="379" t="s">
        <v>438</v>
      </c>
      <c r="D19" s="379" t="s">
        <v>488</v>
      </c>
      <c r="E19" s="568" t="s">
        <v>482</v>
      </c>
      <c r="F19" s="568"/>
      <c r="G19" s="381" t="s">
        <v>489</v>
      </c>
      <c r="H19" s="382">
        <v>2.5600000000000001E-2</v>
      </c>
      <c r="I19" s="383">
        <v>34.549999999999997</v>
      </c>
      <c r="J19" s="383">
        <v>0.88</v>
      </c>
    </row>
    <row r="20" spans="1:10" ht="25.9" customHeight="1" x14ac:dyDescent="0.2">
      <c r="A20" s="379" t="s">
        <v>479</v>
      </c>
      <c r="B20" s="380" t="s">
        <v>490</v>
      </c>
      <c r="C20" s="379" t="s">
        <v>438</v>
      </c>
      <c r="D20" s="379" t="s">
        <v>491</v>
      </c>
      <c r="E20" s="568" t="s">
        <v>482</v>
      </c>
      <c r="F20" s="568"/>
      <c r="G20" s="381" t="s">
        <v>69</v>
      </c>
      <c r="H20" s="382">
        <v>0.55000000000000004</v>
      </c>
      <c r="I20" s="383">
        <v>11.7</v>
      </c>
      <c r="J20" s="383">
        <v>6.43</v>
      </c>
    </row>
    <row r="21" spans="1:10" ht="25.5" x14ac:dyDescent="0.2">
      <c r="A21" s="384"/>
      <c r="B21" s="384"/>
      <c r="C21" s="384"/>
      <c r="D21" s="384"/>
      <c r="E21" s="384" t="s">
        <v>492</v>
      </c>
      <c r="F21" s="385">
        <v>22</v>
      </c>
      <c r="G21" s="384" t="s">
        <v>493</v>
      </c>
      <c r="H21" s="385">
        <v>0</v>
      </c>
      <c r="I21" s="384" t="s">
        <v>494</v>
      </c>
      <c r="J21" s="385">
        <v>22</v>
      </c>
    </row>
    <row r="22" spans="1:10" ht="25.5" x14ac:dyDescent="0.2">
      <c r="A22" s="384"/>
      <c r="B22" s="384"/>
      <c r="C22" s="384"/>
      <c r="D22" s="384"/>
      <c r="E22" s="384" t="s">
        <v>495</v>
      </c>
      <c r="F22" s="385">
        <v>15.55</v>
      </c>
      <c r="G22" s="384"/>
      <c r="H22" s="565" t="s">
        <v>496</v>
      </c>
      <c r="I22" s="565"/>
      <c r="J22" s="385">
        <v>71.97</v>
      </c>
    </row>
    <row r="23" spans="1:10" ht="49.9" customHeight="1" thickBot="1" x14ac:dyDescent="0.25">
      <c r="A23" s="386"/>
      <c r="B23" s="386"/>
      <c r="C23" s="386"/>
      <c r="D23" s="386"/>
      <c r="E23" s="386"/>
      <c r="F23" s="386"/>
      <c r="G23" s="386" t="s">
        <v>497</v>
      </c>
      <c r="H23" s="387">
        <v>532.79999999999995</v>
      </c>
      <c r="I23" s="386" t="s">
        <v>498</v>
      </c>
      <c r="J23" s="388">
        <f>J22*H23</f>
        <v>38345.615999999995</v>
      </c>
    </row>
    <row r="24" spans="1:10" ht="1.1499999999999999" customHeight="1" thickTop="1" x14ac:dyDescent="0.2">
      <c r="A24" s="389"/>
      <c r="B24" s="389"/>
      <c r="C24" s="389"/>
      <c r="D24" s="389"/>
      <c r="E24" s="389"/>
      <c r="F24" s="389"/>
      <c r="G24" s="389"/>
      <c r="H24" s="389"/>
      <c r="I24" s="389"/>
      <c r="J24" s="389"/>
    </row>
    <row r="25" spans="1:10" ht="24" customHeight="1" x14ac:dyDescent="0.2">
      <c r="A25" s="363" t="s">
        <v>499</v>
      </c>
      <c r="B25" s="363"/>
      <c r="C25" s="363"/>
      <c r="D25" s="363" t="s">
        <v>18</v>
      </c>
      <c r="E25" s="363"/>
      <c r="F25" s="571"/>
      <c r="G25" s="571"/>
      <c r="H25" s="364"/>
      <c r="I25" s="363"/>
      <c r="J25" s="365">
        <v>65704.509999999995</v>
      </c>
    </row>
    <row r="26" spans="1:10" ht="18" customHeight="1" x14ac:dyDescent="0.2">
      <c r="A26" s="366" t="s">
        <v>500</v>
      </c>
      <c r="B26" s="367" t="s">
        <v>450</v>
      </c>
      <c r="C26" s="366" t="s">
        <v>451</v>
      </c>
      <c r="D26" s="366" t="s">
        <v>452</v>
      </c>
      <c r="E26" s="569" t="s">
        <v>453</v>
      </c>
      <c r="F26" s="569"/>
      <c r="G26" s="368" t="s">
        <v>454</v>
      </c>
      <c r="H26" s="367" t="s">
        <v>455</v>
      </c>
      <c r="I26" s="367" t="s">
        <v>456</v>
      </c>
      <c r="J26" s="367" t="s">
        <v>457</v>
      </c>
    </row>
    <row r="27" spans="1:10" ht="24" customHeight="1" x14ac:dyDescent="0.2">
      <c r="A27" s="369" t="s">
        <v>458</v>
      </c>
      <c r="B27" s="370" t="s">
        <v>501</v>
      </c>
      <c r="C27" s="369" t="s">
        <v>438</v>
      </c>
      <c r="D27" s="369" t="s">
        <v>502</v>
      </c>
      <c r="E27" s="566" t="s">
        <v>503</v>
      </c>
      <c r="F27" s="566"/>
      <c r="G27" s="371" t="s">
        <v>478</v>
      </c>
      <c r="H27" s="372">
        <v>1</v>
      </c>
      <c r="I27" s="373">
        <v>78.87</v>
      </c>
      <c r="J27" s="373">
        <v>78.87</v>
      </c>
    </row>
    <row r="28" spans="1:10" ht="24" customHeight="1" x14ac:dyDescent="0.2">
      <c r="A28" s="374" t="s">
        <v>462</v>
      </c>
      <c r="B28" s="375" t="s">
        <v>504</v>
      </c>
      <c r="C28" s="374" t="s">
        <v>438</v>
      </c>
      <c r="D28" s="374" t="s">
        <v>505</v>
      </c>
      <c r="E28" s="567" t="s">
        <v>465</v>
      </c>
      <c r="F28" s="567"/>
      <c r="G28" s="376" t="s">
        <v>217</v>
      </c>
      <c r="H28" s="377">
        <v>3.9557666999999999</v>
      </c>
      <c r="I28" s="378">
        <v>19.940000000000001</v>
      </c>
      <c r="J28" s="378">
        <v>78.87</v>
      </c>
    </row>
    <row r="29" spans="1:10" ht="25.5" x14ac:dyDescent="0.2">
      <c r="A29" s="384"/>
      <c r="B29" s="384"/>
      <c r="C29" s="384"/>
      <c r="D29" s="384"/>
      <c r="E29" s="384" t="s">
        <v>492</v>
      </c>
      <c r="F29" s="385">
        <v>48.06</v>
      </c>
      <c r="G29" s="384" t="s">
        <v>493</v>
      </c>
      <c r="H29" s="385">
        <v>0</v>
      </c>
      <c r="I29" s="384" t="s">
        <v>494</v>
      </c>
      <c r="J29" s="385">
        <v>48.06</v>
      </c>
    </row>
    <row r="30" spans="1:10" ht="25.5" x14ac:dyDescent="0.2">
      <c r="A30" s="384"/>
      <c r="B30" s="384"/>
      <c r="C30" s="384"/>
      <c r="D30" s="384"/>
      <c r="E30" s="384" t="s">
        <v>495</v>
      </c>
      <c r="F30" s="385">
        <v>20.71</v>
      </c>
      <c r="G30" s="384"/>
      <c r="H30" s="565" t="s">
        <v>496</v>
      </c>
      <c r="I30" s="565"/>
      <c r="J30" s="385">
        <v>99.58</v>
      </c>
    </row>
    <row r="31" spans="1:10" ht="49.9" customHeight="1" thickBot="1" x14ac:dyDescent="0.25">
      <c r="A31" s="386"/>
      <c r="B31" s="386"/>
      <c r="C31" s="386"/>
      <c r="D31" s="386"/>
      <c r="E31" s="386"/>
      <c r="F31" s="386"/>
      <c r="G31" s="386" t="s">
        <v>497</v>
      </c>
      <c r="H31" s="387">
        <v>63.6</v>
      </c>
      <c r="I31" s="386" t="s">
        <v>498</v>
      </c>
      <c r="J31" s="388">
        <v>6333.28</v>
      </c>
    </row>
    <row r="32" spans="1:10" ht="1.1499999999999999" customHeight="1" thickTop="1" x14ac:dyDescent="0.2">
      <c r="A32" s="389"/>
      <c r="B32" s="389"/>
      <c r="C32" s="389"/>
      <c r="D32" s="389"/>
      <c r="E32" s="389"/>
      <c r="F32" s="389"/>
      <c r="G32" s="389"/>
      <c r="H32" s="389"/>
      <c r="I32" s="389"/>
      <c r="J32" s="389"/>
    </row>
    <row r="33" spans="1:10" ht="18" customHeight="1" x14ac:dyDescent="0.2">
      <c r="A33" s="366" t="s">
        <v>506</v>
      </c>
      <c r="B33" s="367" t="s">
        <v>450</v>
      </c>
      <c r="C33" s="366" t="s">
        <v>451</v>
      </c>
      <c r="D33" s="366" t="s">
        <v>452</v>
      </c>
      <c r="E33" s="569" t="s">
        <v>453</v>
      </c>
      <c r="F33" s="569"/>
      <c r="G33" s="368" t="s">
        <v>454</v>
      </c>
      <c r="H33" s="367" t="s">
        <v>455</v>
      </c>
      <c r="I33" s="367" t="s">
        <v>456</v>
      </c>
      <c r="J33" s="367" t="s">
        <v>457</v>
      </c>
    </row>
    <row r="34" spans="1:10" ht="25.9" customHeight="1" x14ac:dyDescent="0.2">
      <c r="A34" s="369" t="s">
        <v>458</v>
      </c>
      <c r="B34" s="370" t="s">
        <v>507</v>
      </c>
      <c r="C34" s="369" t="s">
        <v>438</v>
      </c>
      <c r="D34" s="369" t="s">
        <v>508</v>
      </c>
      <c r="E34" s="566" t="s">
        <v>477</v>
      </c>
      <c r="F34" s="566"/>
      <c r="G34" s="371" t="s">
        <v>478</v>
      </c>
      <c r="H34" s="372">
        <v>1</v>
      </c>
      <c r="I34" s="373">
        <v>739.3</v>
      </c>
      <c r="J34" s="373">
        <v>739.3</v>
      </c>
    </row>
    <row r="35" spans="1:10" ht="24" customHeight="1" x14ac:dyDescent="0.2">
      <c r="A35" s="374" t="s">
        <v>462</v>
      </c>
      <c r="B35" s="375" t="s">
        <v>509</v>
      </c>
      <c r="C35" s="374" t="s">
        <v>438</v>
      </c>
      <c r="D35" s="374" t="s">
        <v>510</v>
      </c>
      <c r="E35" s="567" t="s">
        <v>465</v>
      </c>
      <c r="F35" s="567"/>
      <c r="G35" s="376" t="s">
        <v>217</v>
      </c>
      <c r="H35" s="377">
        <v>1.6701999999999999</v>
      </c>
      <c r="I35" s="378">
        <v>24.72</v>
      </c>
      <c r="J35" s="378">
        <v>41.28</v>
      </c>
    </row>
    <row r="36" spans="1:10" ht="24" customHeight="1" x14ac:dyDescent="0.2">
      <c r="A36" s="374" t="s">
        <v>462</v>
      </c>
      <c r="B36" s="375" t="s">
        <v>504</v>
      </c>
      <c r="C36" s="374" t="s">
        <v>438</v>
      </c>
      <c r="D36" s="374" t="s">
        <v>505</v>
      </c>
      <c r="E36" s="567" t="s">
        <v>465</v>
      </c>
      <c r="F36" s="567"/>
      <c r="G36" s="376" t="s">
        <v>217</v>
      </c>
      <c r="H36" s="377">
        <v>6.4683999999999999</v>
      </c>
      <c r="I36" s="378">
        <v>19.940000000000001</v>
      </c>
      <c r="J36" s="378">
        <v>128.97</v>
      </c>
    </row>
    <row r="37" spans="1:10" ht="39" customHeight="1" x14ac:dyDescent="0.2">
      <c r="A37" s="374" t="s">
        <v>462</v>
      </c>
      <c r="B37" s="375" t="s">
        <v>511</v>
      </c>
      <c r="C37" s="374" t="s">
        <v>438</v>
      </c>
      <c r="D37" s="374" t="s">
        <v>512</v>
      </c>
      <c r="E37" s="567" t="s">
        <v>470</v>
      </c>
      <c r="F37" s="567"/>
      <c r="G37" s="376" t="s">
        <v>471</v>
      </c>
      <c r="H37" s="377">
        <v>0.2198</v>
      </c>
      <c r="I37" s="378">
        <v>1.44</v>
      </c>
      <c r="J37" s="378">
        <v>0.31</v>
      </c>
    </row>
    <row r="38" spans="1:10" ht="39" customHeight="1" x14ac:dyDescent="0.2">
      <c r="A38" s="374" t="s">
        <v>462</v>
      </c>
      <c r="B38" s="375" t="s">
        <v>513</v>
      </c>
      <c r="C38" s="374" t="s">
        <v>438</v>
      </c>
      <c r="D38" s="374" t="s">
        <v>514</v>
      </c>
      <c r="E38" s="567" t="s">
        <v>470</v>
      </c>
      <c r="F38" s="567"/>
      <c r="G38" s="376" t="s">
        <v>474</v>
      </c>
      <c r="H38" s="377">
        <v>0.63770000000000004</v>
      </c>
      <c r="I38" s="378">
        <v>0.53</v>
      </c>
      <c r="J38" s="378">
        <v>0.33</v>
      </c>
    </row>
    <row r="39" spans="1:10" ht="39" customHeight="1" x14ac:dyDescent="0.2">
      <c r="A39" s="374" t="s">
        <v>462</v>
      </c>
      <c r="B39" s="375" t="s">
        <v>515</v>
      </c>
      <c r="C39" s="374" t="s">
        <v>438</v>
      </c>
      <c r="D39" s="374" t="s">
        <v>516</v>
      </c>
      <c r="E39" s="567" t="s">
        <v>477</v>
      </c>
      <c r="F39" s="567"/>
      <c r="G39" s="376" t="s">
        <v>478</v>
      </c>
      <c r="H39" s="377">
        <v>0.80500000000000005</v>
      </c>
      <c r="I39" s="378">
        <v>592.66999999999996</v>
      </c>
      <c r="J39" s="378">
        <v>477.09</v>
      </c>
    </row>
    <row r="40" spans="1:10" ht="25.9" customHeight="1" x14ac:dyDescent="0.2">
      <c r="A40" s="379" t="s">
        <v>479</v>
      </c>
      <c r="B40" s="380" t="s">
        <v>517</v>
      </c>
      <c r="C40" s="379" t="s">
        <v>438</v>
      </c>
      <c r="D40" s="379" t="s">
        <v>518</v>
      </c>
      <c r="E40" s="568" t="s">
        <v>482</v>
      </c>
      <c r="F40" s="568"/>
      <c r="G40" s="381" t="s">
        <v>478</v>
      </c>
      <c r="H40" s="382">
        <v>0.45429999999999998</v>
      </c>
      <c r="I40" s="383">
        <v>201.03</v>
      </c>
      <c r="J40" s="383">
        <v>91.32</v>
      </c>
    </row>
    <row r="41" spans="1:10" ht="25.5" x14ac:dyDescent="0.2">
      <c r="A41" s="384"/>
      <c r="B41" s="384"/>
      <c r="C41" s="384"/>
      <c r="D41" s="384"/>
      <c r="E41" s="384" t="s">
        <v>492</v>
      </c>
      <c r="F41" s="385">
        <v>146.81</v>
      </c>
      <c r="G41" s="384" t="s">
        <v>493</v>
      </c>
      <c r="H41" s="385">
        <v>0</v>
      </c>
      <c r="I41" s="384" t="s">
        <v>494</v>
      </c>
      <c r="J41" s="385">
        <v>146.81</v>
      </c>
    </row>
    <row r="42" spans="1:10" ht="25.5" x14ac:dyDescent="0.2">
      <c r="A42" s="384"/>
      <c r="B42" s="384"/>
      <c r="C42" s="384"/>
      <c r="D42" s="384"/>
      <c r="E42" s="384" t="s">
        <v>495</v>
      </c>
      <c r="F42" s="385">
        <v>194.21</v>
      </c>
      <c r="G42" s="384"/>
      <c r="H42" s="565" t="s">
        <v>496</v>
      </c>
      <c r="I42" s="565"/>
      <c r="J42" s="385">
        <v>933.51</v>
      </c>
    </row>
    <row r="43" spans="1:10" ht="49.9" customHeight="1" thickBot="1" x14ac:dyDescent="0.25">
      <c r="A43" s="386"/>
      <c r="B43" s="386"/>
      <c r="C43" s="386"/>
      <c r="D43" s="386"/>
      <c r="E43" s="386"/>
      <c r="F43" s="386"/>
      <c r="G43" s="386" t="s">
        <v>497</v>
      </c>
      <c r="H43" s="387">
        <v>63.6</v>
      </c>
      <c r="I43" s="386" t="s">
        <v>498</v>
      </c>
      <c r="J43" s="388">
        <v>59371.23</v>
      </c>
    </row>
    <row r="44" spans="1:10" ht="1.1499999999999999" customHeight="1" thickTop="1" x14ac:dyDescent="0.2">
      <c r="A44" s="389"/>
      <c r="B44" s="389"/>
      <c r="C44" s="389"/>
      <c r="D44" s="389"/>
      <c r="E44" s="389"/>
      <c r="F44" s="389"/>
      <c r="G44" s="389"/>
      <c r="H44" s="389"/>
      <c r="I44" s="389"/>
      <c r="J44" s="389"/>
    </row>
    <row r="45" spans="1:10" ht="24" customHeight="1" x14ac:dyDescent="0.2">
      <c r="A45" s="363" t="s">
        <v>519</v>
      </c>
      <c r="B45" s="363"/>
      <c r="C45" s="363"/>
      <c r="D45" s="363" t="s">
        <v>24</v>
      </c>
      <c r="E45" s="363"/>
      <c r="F45" s="571"/>
      <c r="G45" s="571"/>
      <c r="H45" s="364"/>
      <c r="I45" s="363"/>
      <c r="J45" s="365">
        <v>106493.28</v>
      </c>
    </row>
    <row r="46" spans="1:10" ht="18" customHeight="1" x14ac:dyDescent="0.2">
      <c r="A46" s="366" t="s">
        <v>520</v>
      </c>
      <c r="B46" s="367" t="s">
        <v>450</v>
      </c>
      <c r="C46" s="366" t="s">
        <v>451</v>
      </c>
      <c r="D46" s="366" t="s">
        <v>452</v>
      </c>
      <c r="E46" s="569" t="s">
        <v>453</v>
      </c>
      <c r="F46" s="569"/>
      <c r="G46" s="368" t="s">
        <v>454</v>
      </c>
      <c r="H46" s="367" t="s">
        <v>455</v>
      </c>
      <c r="I46" s="367" t="s">
        <v>456</v>
      </c>
      <c r="J46" s="367" t="s">
        <v>457</v>
      </c>
    </row>
    <row r="47" spans="1:10" ht="52.15" customHeight="1" x14ac:dyDescent="0.2">
      <c r="A47" s="369" t="s">
        <v>458</v>
      </c>
      <c r="B47" s="370" t="s">
        <v>521</v>
      </c>
      <c r="C47" s="369" t="s">
        <v>438</v>
      </c>
      <c r="D47" s="369" t="s">
        <v>522</v>
      </c>
      <c r="E47" s="566" t="s">
        <v>523</v>
      </c>
      <c r="F47" s="566"/>
      <c r="G47" s="371" t="s">
        <v>524</v>
      </c>
      <c r="H47" s="372">
        <v>1</v>
      </c>
      <c r="I47" s="373">
        <v>82.48</v>
      </c>
      <c r="J47" s="373">
        <v>82.48</v>
      </c>
    </row>
    <row r="48" spans="1:10" ht="52.15" customHeight="1" x14ac:dyDescent="0.2">
      <c r="A48" s="374" t="s">
        <v>462</v>
      </c>
      <c r="B48" s="375" t="s">
        <v>525</v>
      </c>
      <c r="C48" s="374" t="s">
        <v>438</v>
      </c>
      <c r="D48" s="374" t="s">
        <v>526</v>
      </c>
      <c r="E48" s="567" t="s">
        <v>465</v>
      </c>
      <c r="F48" s="567"/>
      <c r="G48" s="376" t="s">
        <v>478</v>
      </c>
      <c r="H48" s="377">
        <v>9.7999999999999997E-3</v>
      </c>
      <c r="I48" s="378">
        <v>900.76</v>
      </c>
      <c r="J48" s="378">
        <v>8.82</v>
      </c>
    </row>
    <row r="49" spans="1:10" ht="24" customHeight="1" x14ac:dyDescent="0.2">
      <c r="A49" s="374" t="s">
        <v>462</v>
      </c>
      <c r="B49" s="375" t="s">
        <v>509</v>
      </c>
      <c r="C49" s="374" t="s">
        <v>438</v>
      </c>
      <c r="D49" s="374" t="s">
        <v>510</v>
      </c>
      <c r="E49" s="567" t="s">
        <v>465</v>
      </c>
      <c r="F49" s="567"/>
      <c r="G49" s="376" t="s">
        <v>217</v>
      </c>
      <c r="H49" s="377">
        <v>1.2</v>
      </c>
      <c r="I49" s="378">
        <v>24.72</v>
      </c>
      <c r="J49" s="378">
        <v>29.66</v>
      </c>
    </row>
    <row r="50" spans="1:10" ht="24" customHeight="1" x14ac:dyDescent="0.2">
      <c r="A50" s="374" t="s">
        <v>462</v>
      </c>
      <c r="B50" s="375" t="s">
        <v>504</v>
      </c>
      <c r="C50" s="374" t="s">
        <v>438</v>
      </c>
      <c r="D50" s="374" t="s">
        <v>505</v>
      </c>
      <c r="E50" s="567" t="s">
        <v>465</v>
      </c>
      <c r="F50" s="567"/>
      <c r="G50" s="376" t="s">
        <v>217</v>
      </c>
      <c r="H50" s="377">
        <v>0.6</v>
      </c>
      <c r="I50" s="378">
        <v>19.940000000000001</v>
      </c>
      <c r="J50" s="378">
        <v>11.96</v>
      </c>
    </row>
    <row r="51" spans="1:10" ht="39" customHeight="1" x14ac:dyDescent="0.2">
      <c r="A51" s="379" t="s">
        <v>479</v>
      </c>
      <c r="B51" s="380" t="s">
        <v>527</v>
      </c>
      <c r="C51" s="379" t="s">
        <v>438</v>
      </c>
      <c r="D51" s="379" t="s">
        <v>528</v>
      </c>
      <c r="E51" s="568" t="s">
        <v>482</v>
      </c>
      <c r="F51" s="568"/>
      <c r="G51" s="381" t="s">
        <v>69</v>
      </c>
      <c r="H51" s="382">
        <v>0.42</v>
      </c>
      <c r="I51" s="383">
        <v>3.15</v>
      </c>
      <c r="J51" s="383">
        <v>1.32</v>
      </c>
    </row>
    <row r="52" spans="1:10" ht="24" customHeight="1" x14ac:dyDescent="0.2">
      <c r="A52" s="379" t="s">
        <v>479</v>
      </c>
      <c r="B52" s="380" t="s">
        <v>529</v>
      </c>
      <c r="C52" s="379" t="s">
        <v>438</v>
      </c>
      <c r="D52" s="379" t="s">
        <v>530</v>
      </c>
      <c r="E52" s="568" t="s">
        <v>482</v>
      </c>
      <c r="F52" s="568"/>
      <c r="G52" s="381" t="s">
        <v>531</v>
      </c>
      <c r="H52" s="382">
        <v>0.01</v>
      </c>
      <c r="I52" s="383">
        <v>43.77</v>
      </c>
      <c r="J52" s="383">
        <v>0.43</v>
      </c>
    </row>
    <row r="53" spans="1:10" ht="39" customHeight="1" x14ac:dyDescent="0.2">
      <c r="A53" s="379" t="s">
        <v>479</v>
      </c>
      <c r="B53" s="380" t="s">
        <v>532</v>
      </c>
      <c r="C53" s="379" t="s">
        <v>438</v>
      </c>
      <c r="D53" s="379" t="s">
        <v>533</v>
      </c>
      <c r="E53" s="568" t="s">
        <v>482</v>
      </c>
      <c r="F53" s="568"/>
      <c r="G53" s="381" t="s">
        <v>151</v>
      </c>
      <c r="H53" s="382">
        <v>28.31</v>
      </c>
      <c r="I53" s="383">
        <v>1.07</v>
      </c>
      <c r="J53" s="383">
        <v>30.29</v>
      </c>
    </row>
    <row r="54" spans="1:10" ht="25.5" x14ac:dyDescent="0.2">
      <c r="A54" s="384"/>
      <c r="B54" s="384"/>
      <c r="C54" s="384"/>
      <c r="D54" s="384"/>
      <c r="E54" s="384" t="s">
        <v>492</v>
      </c>
      <c r="F54" s="385">
        <v>28.78</v>
      </c>
      <c r="G54" s="384" t="s">
        <v>493</v>
      </c>
      <c r="H54" s="385">
        <v>0</v>
      </c>
      <c r="I54" s="384" t="s">
        <v>494</v>
      </c>
      <c r="J54" s="385">
        <v>28.78</v>
      </c>
    </row>
    <row r="55" spans="1:10" ht="25.5" x14ac:dyDescent="0.2">
      <c r="A55" s="384"/>
      <c r="B55" s="384"/>
      <c r="C55" s="384"/>
      <c r="D55" s="384"/>
      <c r="E55" s="384" t="s">
        <v>495</v>
      </c>
      <c r="F55" s="385">
        <v>21.66</v>
      </c>
      <c r="G55" s="384"/>
      <c r="H55" s="565" t="s">
        <v>496</v>
      </c>
      <c r="I55" s="565"/>
      <c r="J55" s="385">
        <v>104.14</v>
      </c>
    </row>
    <row r="56" spans="1:10" ht="49.9" customHeight="1" thickBot="1" x14ac:dyDescent="0.25">
      <c r="A56" s="386"/>
      <c r="B56" s="386"/>
      <c r="C56" s="386"/>
      <c r="D56" s="386"/>
      <c r="E56" s="386"/>
      <c r="F56" s="386"/>
      <c r="G56" s="386" t="s">
        <v>497</v>
      </c>
      <c r="H56" s="387">
        <v>996</v>
      </c>
      <c r="I56" s="386" t="s">
        <v>498</v>
      </c>
      <c r="J56" s="388">
        <v>103723.44</v>
      </c>
    </row>
    <row r="57" spans="1:10" ht="1.1499999999999999" customHeight="1" thickTop="1" x14ac:dyDescent="0.2">
      <c r="A57" s="389"/>
      <c r="B57" s="389"/>
      <c r="C57" s="389"/>
      <c r="D57" s="389"/>
      <c r="E57" s="389"/>
      <c r="F57" s="389"/>
      <c r="G57" s="389"/>
      <c r="H57" s="389"/>
      <c r="I57" s="389"/>
      <c r="J57" s="389"/>
    </row>
    <row r="58" spans="1:10" ht="18" customHeight="1" x14ac:dyDescent="0.2">
      <c r="A58" s="366" t="s">
        <v>534</v>
      </c>
      <c r="B58" s="367" t="s">
        <v>450</v>
      </c>
      <c r="C58" s="366" t="s">
        <v>451</v>
      </c>
      <c r="D58" s="366" t="s">
        <v>452</v>
      </c>
      <c r="E58" s="569" t="s">
        <v>453</v>
      </c>
      <c r="F58" s="569"/>
      <c r="G58" s="368" t="s">
        <v>454</v>
      </c>
      <c r="H58" s="367" t="s">
        <v>455</v>
      </c>
      <c r="I58" s="367" t="s">
        <v>456</v>
      </c>
      <c r="J58" s="367" t="s">
        <v>457</v>
      </c>
    </row>
    <row r="59" spans="1:10" ht="39" customHeight="1" x14ac:dyDescent="0.2">
      <c r="A59" s="369" t="s">
        <v>458</v>
      </c>
      <c r="B59" s="370" t="s">
        <v>535</v>
      </c>
      <c r="C59" s="369" t="s">
        <v>438</v>
      </c>
      <c r="D59" s="369" t="s">
        <v>173</v>
      </c>
      <c r="E59" s="566" t="s">
        <v>523</v>
      </c>
      <c r="F59" s="566"/>
      <c r="G59" s="371" t="s">
        <v>524</v>
      </c>
      <c r="H59" s="372">
        <v>1</v>
      </c>
      <c r="I59" s="373">
        <v>152.34</v>
      </c>
      <c r="J59" s="373">
        <v>152.34</v>
      </c>
    </row>
    <row r="60" spans="1:10" ht="39" customHeight="1" x14ac:dyDescent="0.2">
      <c r="A60" s="374" t="s">
        <v>462</v>
      </c>
      <c r="B60" s="375" t="s">
        <v>536</v>
      </c>
      <c r="C60" s="374" t="s">
        <v>438</v>
      </c>
      <c r="D60" s="374" t="s">
        <v>537</v>
      </c>
      <c r="E60" s="567" t="s">
        <v>465</v>
      </c>
      <c r="F60" s="567"/>
      <c r="G60" s="376" t="s">
        <v>478</v>
      </c>
      <c r="H60" s="377">
        <v>2.3E-2</v>
      </c>
      <c r="I60" s="378">
        <v>724.11</v>
      </c>
      <c r="J60" s="378">
        <v>16.649999999999999</v>
      </c>
    </row>
    <row r="61" spans="1:10" ht="24" customHeight="1" x14ac:dyDescent="0.2">
      <c r="A61" s="374" t="s">
        <v>462</v>
      </c>
      <c r="B61" s="375" t="s">
        <v>509</v>
      </c>
      <c r="C61" s="374" t="s">
        <v>438</v>
      </c>
      <c r="D61" s="374" t="s">
        <v>510</v>
      </c>
      <c r="E61" s="567" t="s">
        <v>465</v>
      </c>
      <c r="F61" s="567"/>
      <c r="G61" s="376" t="s">
        <v>217</v>
      </c>
      <c r="H61" s="377">
        <v>2.2200000000000002</v>
      </c>
      <c r="I61" s="378">
        <v>24.72</v>
      </c>
      <c r="J61" s="378">
        <v>54.87</v>
      </c>
    </row>
    <row r="62" spans="1:10" ht="24" customHeight="1" x14ac:dyDescent="0.2">
      <c r="A62" s="374" t="s">
        <v>462</v>
      </c>
      <c r="B62" s="375" t="s">
        <v>504</v>
      </c>
      <c r="C62" s="374" t="s">
        <v>438</v>
      </c>
      <c r="D62" s="374" t="s">
        <v>505</v>
      </c>
      <c r="E62" s="567" t="s">
        <v>465</v>
      </c>
      <c r="F62" s="567"/>
      <c r="G62" s="376" t="s">
        <v>217</v>
      </c>
      <c r="H62" s="377">
        <v>1.1100000000000001</v>
      </c>
      <c r="I62" s="378">
        <v>19.940000000000001</v>
      </c>
      <c r="J62" s="378">
        <v>22.13</v>
      </c>
    </row>
    <row r="63" spans="1:10" ht="25.9" customHeight="1" x14ac:dyDescent="0.2">
      <c r="A63" s="379" t="s">
        <v>479</v>
      </c>
      <c r="B63" s="380" t="s">
        <v>538</v>
      </c>
      <c r="C63" s="379" t="s">
        <v>438</v>
      </c>
      <c r="D63" s="379" t="s">
        <v>539</v>
      </c>
      <c r="E63" s="568" t="s">
        <v>482</v>
      </c>
      <c r="F63" s="568"/>
      <c r="G63" s="381" t="s">
        <v>151</v>
      </c>
      <c r="H63" s="382">
        <v>23.29</v>
      </c>
      <c r="I63" s="383">
        <v>2.52</v>
      </c>
      <c r="J63" s="383">
        <v>58.69</v>
      </c>
    </row>
    <row r="64" spans="1:10" ht="25.5" x14ac:dyDescent="0.2">
      <c r="A64" s="384"/>
      <c r="B64" s="384"/>
      <c r="C64" s="384"/>
      <c r="D64" s="384"/>
      <c r="E64" s="384" t="s">
        <v>492</v>
      </c>
      <c r="F64" s="385">
        <v>51.82</v>
      </c>
      <c r="G64" s="384" t="s">
        <v>493</v>
      </c>
      <c r="H64" s="385">
        <v>0</v>
      </c>
      <c r="I64" s="384" t="s">
        <v>494</v>
      </c>
      <c r="J64" s="385">
        <v>51.82</v>
      </c>
    </row>
    <row r="65" spans="1:10" ht="25.5" x14ac:dyDescent="0.2">
      <c r="A65" s="384"/>
      <c r="B65" s="384"/>
      <c r="C65" s="384"/>
      <c r="D65" s="384"/>
      <c r="E65" s="384" t="s">
        <v>495</v>
      </c>
      <c r="F65" s="385">
        <v>40.01</v>
      </c>
      <c r="G65" s="384"/>
      <c r="H65" s="565" t="s">
        <v>496</v>
      </c>
      <c r="I65" s="565"/>
      <c r="J65" s="385">
        <v>192.35</v>
      </c>
    </row>
    <row r="66" spans="1:10" ht="49.9" customHeight="1" thickBot="1" x14ac:dyDescent="0.25">
      <c r="A66" s="386"/>
      <c r="B66" s="386"/>
      <c r="C66" s="386"/>
      <c r="D66" s="386"/>
      <c r="E66" s="386"/>
      <c r="F66" s="386"/>
      <c r="G66" s="386" t="s">
        <v>497</v>
      </c>
      <c r="H66" s="387">
        <v>14.4</v>
      </c>
      <c r="I66" s="386" t="s">
        <v>498</v>
      </c>
      <c r="J66" s="388">
        <v>2769.84</v>
      </c>
    </row>
    <row r="67" spans="1:10" ht="1.1499999999999999" customHeight="1" thickTop="1" x14ac:dyDescent="0.2">
      <c r="A67" s="389"/>
      <c r="B67" s="389"/>
      <c r="C67" s="389"/>
      <c r="D67" s="389"/>
      <c r="E67" s="389"/>
      <c r="F67" s="389"/>
      <c r="G67" s="389"/>
      <c r="H67" s="389"/>
      <c r="I67" s="389"/>
      <c r="J67" s="389"/>
    </row>
    <row r="68" spans="1:10" ht="24" customHeight="1" x14ac:dyDescent="0.2">
      <c r="A68" s="363" t="s">
        <v>540</v>
      </c>
      <c r="B68" s="363"/>
      <c r="C68" s="363"/>
      <c r="D68" s="363" t="s">
        <v>29</v>
      </c>
      <c r="E68" s="363"/>
      <c r="F68" s="571"/>
      <c r="G68" s="571"/>
      <c r="H68" s="364"/>
      <c r="I68" s="363"/>
      <c r="J68" s="365">
        <v>169148.03</v>
      </c>
    </row>
    <row r="69" spans="1:10" ht="18" customHeight="1" x14ac:dyDescent="0.2">
      <c r="A69" s="366" t="s">
        <v>541</v>
      </c>
      <c r="B69" s="367" t="s">
        <v>450</v>
      </c>
      <c r="C69" s="366" t="s">
        <v>451</v>
      </c>
      <c r="D69" s="366" t="s">
        <v>452</v>
      </c>
      <c r="E69" s="569" t="s">
        <v>453</v>
      </c>
      <c r="F69" s="569"/>
      <c r="G69" s="368" t="s">
        <v>454</v>
      </c>
      <c r="H69" s="367" t="s">
        <v>455</v>
      </c>
      <c r="I69" s="367" t="s">
        <v>456</v>
      </c>
      <c r="J69" s="367" t="s">
        <v>457</v>
      </c>
    </row>
    <row r="70" spans="1:10" ht="39" customHeight="1" x14ac:dyDescent="0.2">
      <c r="A70" s="369" t="s">
        <v>458</v>
      </c>
      <c r="B70" s="370" t="s">
        <v>542</v>
      </c>
      <c r="C70" s="369" t="s">
        <v>438</v>
      </c>
      <c r="D70" s="369" t="s">
        <v>389</v>
      </c>
      <c r="E70" s="566" t="s">
        <v>543</v>
      </c>
      <c r="F70" s="566"/>
      <c r="G70" s="371" t="s">
        <v>524</v>
      </c>
      <c r="H70" s="372">
        <v>1</v>
      </c>
      <c r="I70" s="373">
        <v>5.0999999999999996</v>
      </c>
      <c r="J70" s="373">
        <v>5.0999999999999996</v>
      </c>
    </row>
    <row r="71" spans="1:10" ht="39" customHeight="1" x14ac:dyDescent="0.2">
      <c r="A71" s="374" t="s">
        <v>462</v>
      </c>
      <c r="B71" s="375" t="s">
        <v>544</v>
      </c>
      <c r="C71" s="374" t="s">
        <v>438</v>
      </c>
      <c r="D71" s="374" t="s">
        <v>545</v>
      </c>
      <c r="E71" s="567" t="s">
        <v>465</v>
      </c>
      <c r="F71" s="567"/>
      <c r="G71" s="376" t="s">
        <v>478</v>
      </c>
      <c r="H71" s="377">
        <v>3.7000000000000002E-3</v>
      </c>
      <c r="I71" s="378">
        <v>789.36</v>
      </c>
      <c r="J71" s="378">
        <v>2.92</v>
      </c>
    </row>
    <row r="72" spans="1:10" ht="24" customHeight="1" x14ac:dyDescent="0.2">
      <c r="A72" s="374" t="s">
        <v>462</v>
      </c>
      <c r="B72" s="375" t="s">
        <v>509</v>
      </c>
      <c r="C72" s="374" t="s">
        <v>438</v>
      </c>
      <c r="D72" s="374" t="s">
        <v>510</v>
      </c>
      <c r="E72" s="567" t="s">
        <v>465</v>
      </c>
      <c r="F72" s="567"/>
      <c r="G72" s="376" t="s">
        <v>217</v>
      </c>
      <c r="H72" s="377">
        <v>6.8099999999999994E-2</v>
      </c>
      <c r="I72" s="378">
        <v>24.72</v>
      </c>
      <c r="J72" s="378">
        <v>1.68</v>
      </c>
    </row>
    <row r="73" spans="1:10" ht="24" customHeight="1" x14ac:dyDescent="0.2">
      <c r="A73" s="374" t="s">
        <v>462</v>
      </c>
      <c r="B73" s="375" t="s">
        <v>504</v>
      </c>
      <c r="C73" s="374" t="s">
        <v>438</v>
      </c>
      <c r="D73" s="374" t="s">
        <v>505</v>
      </c>
      <c r="E73" s="567" t="s">
        <v>465</v>
      </c>
      <c r="F73" s="567"/>
      <c r="G73" s="376" t="s">
        <v>217</v>
      </c>
      <c r="H73" s="377">
        <v>2.5499999999999998E-2</v>
      </c>
      <c r="I73" s="378">
        <v>19.940000000000001</v>
      </c>
      <c r="J73" s="378">
        <v>0.5</v>
      </c>
    </row>
    <row r="74" spans="1:10" ht="25.5" x14ac:dyDescent="0.2">
      <c r="A74" s="384"/>
      <c r="B74" s="384"/>
      <c r="C74" s="384"/>
      <c r="D74" s="384"/>
      <c r="E74" s="384" t="s">
        <v>492</v>
      </c>
      <c r="F74" s="385">
        <v>1.93</v>
      </c>
      <c r="G74" s="384" t="s">
        <v>493</v>
      </c>
      <c r="H74" s="385">
        <v>0</v>
      </c>
      <c r="I74" s="384" t="s">
        <v>494</v>
      </c>
      <c r="J74" s="385">
        <v>1.93</v>
      </c>
    </row>
    <row r="75" spans="1:10" ht="25.5" x14ac:dyDescent="0.2">
      <c r="A75" s="384"/>
      <c r="B75" s="384"/>
      <c r="C75" s="384"/>
      <c r="D75" s="384"/>
      <c r="E75" s="384" t="s">
        <v>495</v>
      </c>
      <c r="F75" s="385">
        <v>1.33</v>
      </c>
      <c r="G75" s="384"/>
      <c r="H75" s="565" t="s">
        <v>496</v>
      </c>
      <c r="I75" s="565"/>
      <c r="J75" s="385">
        <v>6.43</v>
      </c>
    </row>
    <row r="76" spans="1:10" ht="49.9" customHeight="1" thickBot="1" x14ac:dyDescent="0.25">
      <c r="A76" s="386"/>
      <c r="B76" s="386"/>
      <c r="C76" s="386"/>
      <c r="D76" s="386"/>
      <c r="E76" s="386"/>
      <c r="F76" s="386"/>
      <c r="G76" s="386" t="s">
        <v>497</v>
      </c>
      <c r="H76" s="387">
        <v>1896.6</v>
      </c>
      <c r="I76" s="386" t="s">
        <v>498</v>
      </c>
      <c r="J76" s="388">
        <v>12195.13</v>
      </c>
    </row>
    <row r="77" spans="1:10" ht="1.1499999999999999" customHeight="1" thickTop="1" x14ac:dyDescent="0.2">
      <c r="A77" s="389"/>
      <c r="B77" s="389"/>
      <c r="C77" s="389"/>
      <c r="D77" s="389"/>
      <c r="E77" s="389"/>
      <c r="F77" s="389"/>
      <c r="G77" s="389"/>
      <c r="H77" s="389"/>
      <c r="I77" s="389"/>
      <c r="J77" s="389"/>
    </row>
    <row r="78" spans="1:10" ht="18" customHeight="1" x14ac:dyDescent="0.2">
      <c r="A78" s="366" t="s">
        <v>546</v>
      </c>
      <c r="B78" s="367" t="s">
        <v>450</v>
      </c>
      <c r="C78" s="366" t="s">
        <v>451</v>
      </c>
      <c r="D78" s="366" t="s">
        <v>452</v>
      </c>
      <c r="E78" s="569" t="s">
        <v>453</v>
      </c>
      <c r="F78" s="569"/>
      <c r="G78" s="368" t="s">
        <v>454</v>
      </c>
      <c r="H78" s="367" t="s">
        <v>455</v>
      </c>
      <c r="I78" s="367" t="s">
        <v>456</v>
      </c>
      <c r="J78" s="367" t="s">
        <v>457</v>
      </c>
    </row>
    <row r="79" spans="1:10" ht="52.15" customHeight="1" x14ac:dyDescent="0.2">
      <c r="A79" s="369" t="s">
        <v>458</v>
      </c>
      <c r="B79" s="370" t="s">
        <v>547</v>
      </c>
      <c r="C79" s="369" t="s">
        <v>438</v>
      </c>
      <c r="D79" s="369" t="s">
        <v>548</v>
      </c>
      <c r="E79" s="566" t="s">
        <v>543</v>
      </c>
      <c r="F79" s="566"/>
      <c r="G79" s="371" t="s">
        <v>524</v>
      </c>
      <c r="H79" s="372">
        <v>1</v>
      </c>
      <c r="I79" s="373">
        <v>43.75</v>
      </c>
      <c r="J79" s="373">
        <v>43.75</v>
      </c>
    </row>
    <row r="80" spans="1:10" ht="52.15" customHeight="1" x14ac:dyDescent="0.2">
      <c r="A80" s="374" t="s">
        <v>462</v>
      </c>
      <c r="B80" s="375" t="s">
        <v>525</v>
      </c>
      <c r="C80" s="374" t="s">
        <v>438</v>
      </c>
      <c r="D80" s="374" t="s">
        <v>526</v>
      </c>
      <c r="E80" s="567" t="s">
        <v>465</v>
      </c>
      <c r="F80" s="567"/>
      <c r="G80" s="376" t="s">
        <v>478</v>
      </c>
      <c r="H80" s="377">
        <v>3.04E-2</v>
      </c>
      <c r="I80" s="378">
        <v>900.76</v>
      </c>
      <c r="J80" s="378">
        <v>27.38</v>
      </c>
    </row>
    <row r="81" spans="1:10" ht="24" customHeight="1" x14ac:dyDescent="0.2">
      <c r="A81" s="374" t="s">
        <v>462</v>
      </c>
      <c r="B81" s="375" t="s">
        <v>509</v>
      </c>
      <c r="C81" s="374" t="s">
        <v>438</v>
      </c>
      <c r="D81" s="374" t="s">
        <v>510</v>
      </c>
      <c r="E81" s="567" t="s">
        <v>465</v>
      </c>
      <c r="F81" s="567"/>
      <c r="G81" s="376" t="s">
        <v>217</v>
      </c>
      <c r="H81" s="377">
        <v>0.47239999999999999</v>
      </c>
      <c r="I81" s="378">
        <v>24.72</v>
      </c>
      <c r="J81" s="378">
        <v>11.67</v>
      </c>
    </row>
    <row r="82" spans="1:10" ht="24" customHeight="1" x14ac:dyDescent="0.2">
      <c r="A82" s="374" t="s">
        <v>462</v>
      </c>
      <c r="B82" s="375" t="s">
        <v>504</v>
      </c>
      <c r="C82" s="374" t="s">
        <v>438</v>
      </c>
      <c r="D82" s="374" t="s">
        <v>505</v>
      </c>
      <c r="E82" s="567" t="s">
        <v>465</v>
      </c>
      <c r="F82" s="567"/>
      <c r="G82" s="376" t="s">
        <v>217</v>
      </c>
      <c r="H82" s="377">
        <v>0.23619999999999999</v>
      </c>
      <c r="I82" s="378">
        <v>19.940000000000001</v>
      </c>
      <c r="J82" s="378">
        <v>4.7</v>
      </c>
    </row>
    <row r="83" spans="1:10" ht="25.5" x14ac:dyDescent="0.2">
      <c r="A83" s="384"/>
      <c r="B83" s="384"/>
      <c r="C83" s="384"/>
      <c r="D83" s="384"/>
      <c r="E83" s="384" t="s">
        <v>492</v>
      </c>
      <c r="F83" s="385">
        <v>14.89</v>
      </c>
      <c r="G83" s="384" t="s">
        <v>493</v>
      </c>
      <c r="H83" s="385">
        <v>0</v>
      </c>
      <c r="I83" s="384" t="s">
        <v>494</v>
      </c>
      <c r="J83" s="385">
        <v>14.89</v>
      </c>
    </row>
    <row r="84" spans="1:10" ht="25.5" x14ac:dyDescent="0.2">
      <c r="A84" s="384"/>
      <c r="B84" s="384"/>
      <c r="C84" s="384"/>
      <c r="D84" s="384"/>
      <c r="E84" s="384" t="s">
        <v>495</v>
      </c>
      <c r="F84" s="385">
        <v>11.49</v>
      </c>
      <c r="G84" s="384"/>
      <c r="H84" s="565" t="s">
        <v>496</v>
      </c>
      <c r="I84" s="565"/>
      <c r="J84" s="385">
        <v>55.24</v>
      </c>
    </row>
    <row r="85" spans="1:10" ht="49.9" customHeight="1" thickBot="1" x14ac:dyDescent="0.25">
      <c r="A85" s="386"/>
      <c r="B85" s="386"/>
      <c r="C85" s="386"/>
      <c r="D85" s="386"/>
      <c r="E85" s="386"/>
      <c r="F85" s="386"/>
      <c r="G85" s="386" t="s">
        <v>497</v>
      </c>
      <c r="H85" s="387">
        <v>1313.4</v>
      </c>
      <c r="I85" s="386" t="s">
        <v>498</v>
      </c>
      <c r="J85" s="388">
        <v>72552.210000000006</v>
      </c>
    </row>
    <row r="86" spans="1:10" ht="1.1499999999999999" customHeight="1" thickTop="1" x14ac:dyDescent="0.2">
      <c r="A86" s="389"/>
      <c r="B86" s="389"/>
      <c r="C86" s="389"/>
      <c r="D86" s="389"/>
      <c r="E86" s="389"/>
      <c r="F86" s="389"/>
      <c r="G86" s="389"/>
      <c r="H86" s="389"/>
      <c r="I86" s="389"/>
      <c r="J86" s="389"/>
    </row>
    <row r="87" spans="1:10" ht="18" customHeight="1" x14ac:dyDescent="0.2">
      <c r="A87" s="366" t="s">
        <v>549</v>
      </c>
      <c r="B87" s="367" t="s">
        <v>450</v>
      </c>
      <c r="C87" s="366" t="s">
        <v>451</v>
      </c>
      <c r="D87" s="366" t="s">
        <v>452</v>
      </c>
      <c r="E87" s="569" t="s">
        <v>453</v>
      </c>
      <c r="F87" s="569"/>
      <c r="G87" s="368" t="s">
        <v>454</v>
      </c>
      <c r="H87" s="367" t="s">
        <v>455</v>
      </c>
      <c r="I87" s="367" t="s">
        <v>456</v>
      </c>
      <c r="J87" s="367" t="s">
        <v>457</v>
      </c>
    </row>
    <row r="88" spans="1:10" ht="52.15" customHeight="1" x14ac:dyDescent="0.2">
      <c r="A88" s="369" t="s">
        <v>458</v>
      </c>
      <c r="B88" s="370" t="s">
        <v>550</v>
      </c>
      <c r="C88" s="369" t="s">
        <v>438</v>
      </c>
      <c r="D88" s="369" t="s">
        <v>551</v>
      </c>
      <c r="E88" s="566" t="s">
        <v>543</v>
      </c>
      <c r="F88" s="566"/>
      <c r="G88" s="371" t="s">
        <v>524</v>
      </c>
      <c r="H88" s="372">
        <v>1</v>
      </c>
      <c r="I88" s="373">
        <v>40.340000000000003</v>
      </c>
      <c r="J88" s="373">
        <v>40.340000000000003</v>
      </c>
    </row>
    <row r="89" spans="1:10" ht="52.15" customHeight="1" x14ac:dyDescent="0.2">
      <c r="A89" s="374" t="s">
        <v>462</v>
      </c>
      <c r="B89" s="375" t="s">
        <v>525</v>
      </c>
      <c r="C89" s="374" t="s">
        <v>438</v>
      </c>
      <c r="D89" s="374" t="s">
        <v>526</v>
      </c>
      <c r="E89" s="567" t="s">
        <v>465</v>
      </c>
      <c r="F89" s="567"/>
      <c r="G89" s="376" t="s">
        <v>478</v>
      </c>
      <c r="H89" s="377">
        <v>3.04E-2</v>
      </c>
      <c r="I89" s="378">
        <v>900.76</v>
      </c>
      <c r="J89" s="378">
        <v>27.38</v>
      </c>
    </row>
    <row r="90" spans="1:10" ht="24" customHeight="1" x14ac:dyDescent="0.2">
      <c r="A90" s="374" t="s">
        <v>462</v>
      </c>
      <c r="B90" s="375" t="s">
        <v>509</v>
      </c>
      <c r="C90" s="374" t="s">
        <v>438</v>
      </c>
      <c r="D90" s="374" t="s">
        <v>510</v>
      </c>
      <c r="E90" s="567" t="s">
        <v>465</v>
      </c>
      <c r="F90" s="567"/>
      <c r="G90" s="376" t="s">
        <v>217</v>
      </c>
      <c r="H90" s="377">
        <v>0.374</v>
      </c>
      <c r="I90" s="378">
        <v>24.72</v>
      </c>
      <c r="J90" s="378">
        <v>9.24</v>
      </c>
    </row>
    <row r="91" spans="1:10" ht="24" customHeight="1" x14ac:dyDescent="0.2">
      <c r="A91" s="374" t="s">
        <v>462</v>
      </c>
      <c r="B91" s="375" t="s">
        <v>504</v>
      </c>
      <c r="C91" s="374" t="s">
        <v>438</v>
      </c>
      <c r="D91" s="374" t="s">
        <v>505</v>
      </c>
      <c r="E91" s="567" t="s">
        <v>465</v>
      </c>
      <c r="F91" s="567"/>
      <c r="G91" s="376" t="s">
        <v>217</v>
      </c>
      <c r="H91" s="377">
        <v>0.187</v>
      </c>
      <c r="I91" s="378">
        <v>19.940000000000001</v>
      </c>
      <c r="J91" s="378">
        <v>3.72</v>
      </c>
    </row>
    <row r="92" spans="1:10" ht="25.5" x14ac:dyDescent="0.2">
      <c r="A92" s="384"/>
      <c r="B92" s="384"/>
      <c r="C92" s="384"/>
      <c r="D92" s="384"/>
      <c r="E92" s="384" t="s">
        <v>492</v>
      </c>
      <c r="F92" s="385">
        <v>12.64</v>
      </c>
      <c r="G92" s="384" t="s">
        <v>493</v>
      </c>
      <c r="H92" s="385">
        <v>0</v>
      </c>
      <c r="I92" s="384" t="s">
        <v>494</v>
      </c>
      <c r="J92" s="385">
        <v>12.64</v>
      </c>
    </row>
    <row r="93" spans="1:10" ht="25.5" x14ac:dyDescent="0.2">
      <c r="A93" s="384"/>
      <c r="B93" s="384"/>
      <c r="C93" s="384"/>
      <c r="D93" s="384"/>
      <c r="E93" s="384" t="s">
        <v>495</v>
      </c>
      <c r="F93" s="385">
        <v>10.59</v>
      </c>
      <c r="G93" s="384"/>
      <c r="H93" s="565" t="s">
        <v>496</v>
      </c>
      <c r="I93" s="565"/>
      <c r="J93" s="385">
        <v>50.93</v>
      </c>
    </row>
    <row r="94" spans="1:10" ht="49.9" customHeight="1" thickBot="1" x14ac:dyDescent="0.25">
      <c r="A94" s="386"/>
      <c r="B94" s="386"/>
      <c r="C94" s="386"/>
      <c r="D94" s="386"/>
      <c r="E94" s="386"/>
      <c r="F94" s="386"/>
      <c r="G94" s="386" t="s">
        <v>497</v>
      </c>
      <c r="H94" s="387">
        <v>583.20000000000005</v>
      </c>
      <c r="I94" s="386" t="s">
        <v>498</v>
      </c>
      <c r="J94" s="388">
        <v>29702.37</v>
      </c>
    </row>
    <row r="95" spans="1:10" ht="1.1499999999999999" customHeight="1" thickTop="1" x14ac:dyDescent="0.2">
      <c r="A95" s="389"/>
      <c r="B95" s="389"/>
      <c r="C95" s="389"/>
      <c r="D95" s="389"/>
      <c r="E95" s="389"/>
      <c r="F95" s="389"/>
      <c r="G95" s="389"/>
      <c r="H95" s="389"/>
      <c r="I95" s="389"/>
      <c r="J95" s="389"/>
    </row>
    <row r="96" spans="1:10" ht="18" customHeight="1" x14ac:dyDescent="0.2">
      <c r="A96" s="366" t="s">
        <v>552</v>
      </c>
      <c r="B96" s="367" t="s">
        <v>450</v>
      </c>
      <c r="C96" s="366" t="s">
        <v>451</v>
      </c>
      <c r="D96" s="366" t="s">
        <v>452</v>
      </c>
      <c r="E96" s="569" t="s">
        <v>453</v>
      </c>
      <c r="F96" s="569"/>
      <c r="G96" s="368" t="s">
        <v>454</v>
      </c>
      <c r="H96" s="367" t="s">
        <v>455</v>
      </c>
      <c r="I96" s="367" t="s">
        <v>456</v>
      </c>
      <c r="J96" s="367" t="s">
        <v>457</v>
      </c>
    </row>
    <row r="97" spans="1:10" ht="39" customHeight="1" x14ac:dyDescent="0.2">
      <c r="A97" s="369" t="s">
        <v>458</v>
      </c>
      <c r="B97" s="370" t="s">
        <v>553</v>
      </c>
      <c r="C97" s="369" t="s">
        <v>438</v>
      </c>
      <c r="D97" s="369" t="s">
        <v>554</v>
      </c>
      <c r="E97" s="566" t="s">
        <v>543</v>
      </c>
      <c r="F97" s="566"/>
      <c r="G97" s="371" t="s">
        <v>524</v>
      </c>
      <c r="H97" s="372">
        <v>1</v>
      </c>
      <c r="I97" s="373">
        <v>74.28</v>
      </c>
      <c r="J97" s="373">
        <v>74.28</v>
      </c>
    </row>
    <row r="98" spans="1:10" ht="25.9" customHeight="1" x14ac:dyDescent="0.2">
      <c r="A98" s="374" t="s">
        <v>462</v>
      </c>
      <c r="B98" s="375" t="s">
        <v>555</v>
      </c>
      <c r="C98" s="374" t="s">
        <v>438</v>
      </c>
      <c r="D98" s="374" t="s">
        <v>556</v>
      </c>
      <c r="E98" s="567" t="s">
        <v>465</v>
      </c>
      <c r="F98" s="567"/>
      <c r="G98" s="376" t="s">
        <v>217</v>
      </c>
      <c r="H98" s="377">
        <v>0.79600000000000004</v>
      </c>
      <c r="I98" s="378">
        <v>24.59</v>
      </c>
      <c r="J98" s="378">
        <v>19.57</v>
      </c>
    </row>
    <row r="99" spans="1:10" ht="24" customHeight="1" x14ac:dyDescent="0.2">
      <c r="A99" s="374" t="s">
        <v>462</v>
      </c>
      <c r="B99" s="375" t="s">
        <v>504</v>
      </c>
      <c r="C99" s="374" t="s">
        <v>438</v>
      </c>
      <c r="D99" s="374" t="s">
        <v>505</v>
      </c>
      <c r="E99" s="567" t="s">
        <v>465</v>
      </c>
      <c r="F99" s="567"/>
      <c r="G99" s="376" t="s">
        <v>217</v>
      </c>
      <c r="H99" s="377">
        <v>0.34129999999999999</v>
      </c>
      <c r="I99" s="378">
        <v>19.940000000000001</v>
      </c>
      <c r="J99" s="378">
        <v>6.8</v>
      </c>
    </row>
    <row r="100" spans="1:10" ht="25.9" customHeight="1" x14ac:dyDescent="0.2">
      <c r="A100" s="379" t="s">
        <v>479</v>
      </c>
      <c r="B100" s="380" t="s">
        <v>557</v>
      </c>
      <c r="C100" s="379" t="s">
        <v>438</v>
      </c>
      <c r="D100" s="379" t="s">
        <v>558</v>
      </c>
      <c r="E100" s="568" t="s">
        <v>482</v>
      </c>
      <c r="F100" s="568"/>
      <c r="G100" s="381" t="s">
        <v>524</v>
      </c>
      <c r="H100" s="382">
        <v>1.079</v>
      </c>
      <c r="I100" s="383">
        <v>38.9</v>
      </c>
      <c r="J100" s="383">
        <v>41.97</v>
      </c>
    </row>
    <row r="101" spans="1:10" ht="24" customHeight="1" x14ac:dyDescent="0.2">
      <c r="A101" s="379" t="s">
        <v>479</v>
      </c>
      <c r="B101" s="380" t="s">
        <v>559</v>
      </c>
      <c r="C101" s="379" t="s">
        <v>438</v>
      </c>
      <c r="D101" s="379" t="s">
        <v>560</v>
      </c>
      <c r="E101" s="568" t="s">
        <v>482</v>
      </c>
      <c r="F101" s="568"/>
      <c r="G101" s="381" t="s">
        <v>50</v>
      </c>
      <c r="H101" s="382">
        <v>4.91</v>
      </c>
      <c r="I101" s="383">
        <v>0.9</v>
      </c>
      <c r="J101" s="383">
        <v>4.41</v>
      </c>
    </row>
    <row r="102" spans="1:10" ht="24" customHeight="1" x14ac:dyDescent="0.2">
      <c r="A102" s="379" t="s">
        <v>479</v>
      </c>
      <c r="B102" s="380" t="s">
        <v>561</v>
      </c>
      <c r="C102" s="379" t="s">
        <v>438</v>
      </c>
      <c r="D102" s="379" t="s">
        <v>562</v>
      </c>
      <c r="E102" s="568" t="s">
        <v>482</v>
      </c>
      <c r="F102" s="568"/>
      <c r="G102" s="381" t="s">
        <v>50</v>
      </c>
      <c r="H102" s="382">
        <v>0.28999999999999998</v>
      </c>
      <c r="I102" s="383">
        <v>5.28</v>
      </c>
      <c r="J102" s="383">
        <v>1.53</v>
      </c>
    </row>
    <row r="103" spans="1:10" ht="25.5" x14ac:dyDescent="0.2">
      <c r="A103" s="384"/>
      <c r="B103" s="384"/>
      <c r="C103" s="384"/>
      <c r="D103" s="384"/>
      <c r="E103" s="384" t="s">
        <v>492</v>
      </c>
      <c r="F103" s="385">
        <v>17.41</v>
      </c>
      <c r="G103" s="384" t="s">
        <v>493</v>
      </c>
      <c r="H103" s="385">
        <v>0</v>
      </c>
      <c r="I103" s="384" t="s">
        <v>494</v>
      </c>
      <c r="J103" s="385">
        <v>17.41</v>
      </c>
    </row>
    <row r="104" spans="1:10" ht="25.5" x14ac:dyDescent="0.2">
      <c r="A104" s="384"/>
      <c r="B104" s="384"/>
      <c r="C104" s="384"/>
      <c r="D104" s="384"/>
      <c r="E104" s="384" t="s">
        <v>495</v>
      </c>
      <c r="F104" s="385">
        <v>19.510000000000002</v>
      </c>
      <c r="G104" s="384"/>
      <c r="H104" s="565" t="s">
        <v>496</v>
      </c>
      <c r="I104" s="565"/>
      <c r="J104" s="385">
        <v>93.79</v>
      </c>
    </row>
    <row r="105" spans="1:10" ht="49.9" customHeight="1" thickBot="1" x14ac:dyDescent="0.25">
      <c r="A105" s="386"/>
      <c r="B105" s="386"/>
      <c r="C105" s="386"/>
      <c r="D105" s="386"/>
      <c r="E105" s="386"/>
      <c r="F105" s="386"/>
      <c r="G105" s="386" t="s">
        <v>497</v>
      </c>
      <c r="H105" s="387">
        <v>583.20000000000005</v>
      </c>
      <c r="I105" s="386" t="s">
        <v>498</v>
      </c>
      <c r="J105" s="388">
        <v>54698.32</v>
      </c>
    </row>
    <row r="106" spans="1:10" ht="1.1499999999999999" customHeight="1" thickTop="1" x14ac:dyDescent="0.2">
      <c r="A106" s="389"/>
      <c r="B106" s="389"/>
      <c r="C106" s="389"/>
      <c r="D106" s="389"/>
      <c r="E106" s="389"/>
      <c r="F106" s="389"/>
      <c r="G106" s="389"/>
      <c r="H106" s="389"/>
      <c r="I106" s="389"/>
      <c r="J106" s="389"/>
    </row>
    <row r="107" spans="1:10" ht="24" customHeight="1" x14ac:dyDescent="0.2">
      <c r="A107" s="363" t="s">
        <v>563</v>
      </c>
      <c r="B107" s="363"/>
      <c r="C107" s="363"/>
      <c r="D107" s="363" t="s">
        <v>36</v>
      </c>
      <c r="E107" s="363"/>
      <c r="F107" s="571"/>
      <c r="G107" s="571"/>
      <c r="H107" s="364"/>
      <c r="I107" s="363"/>
      <c r="J107" s="365">
        <v>41560.870000000003</v>
      </c>
    </row>
    <row r="108" spans="1:10" ht="18" customHeight="1" x14ac:dyDescent="0.2">
      <c r="A108" s="366" t="s">
        <v>564</v>
      </c>
      <c r="B108" s="367" t="s">
        <v>450</v>
      </c>
      <c r="C108" s="366" t="s">
        <v>451</v>
      </c>
      <c r="D108" s="366" t="s">
        <v>452</v>
      </c>
      <c r="E108" s="569" t="s">
        <v>453</v>
      </c>
      <c r="F108" s="569"/>
      <c r="G108" s="368" t="s">
        <v>454</v>
      </c>
      <c r="H108" s="367" t="s">
        <v>455</v>
      </c>
      <c r="I108" s="367" t="s">
        <v>456</v>
      </c>
      <c r="J108" s="367" t="s">
        <v>457</v>
      </c>
    </row>
    <row r="109" spans="1:10" ht="52.15" customHeight="1" x14ac:dyDescent="0.2">
      <c r="A109" s="369" t="s">
        <v>458</v>
      </c>
      <c r="B109" s="370" t="s">
        <v>565</v>
      </c>
      <c r="C109" s="369" t="s">
        <v>438</v>
      </c>
      <c r="D109" s="369" t="s">
        <v>566</v>
      </c>
      <c r="E109" s="566" t="s">
        <v>567</v>
      </c>
      <c r="F109" s="566"/>
      <c r="G109" s="371" t="s">
        <v>524</v>
      </c>
      <c r="H109" s="372">
        <v>1</v>
      </c>
      <c r="I109" s="373">
        <v>58.39</v>
      </c>
      <c r="J109" s="373">
        <v>58.39</v>
      </c>
    </row>
    <row r="110" spans="1:10" ht="39" customHeight="1" x14ac:dyDescent="0.2">
      <c r="A110" s="374" t="s">
        <v>462</v>
      </c>
      <c r="B110" s="375" t="s">
        <v>568</v>
      </c>
      <c r="C110" s="374" t="s">
        <v>438</v>
      </c>
      <c r="D110" s="374" t="s">
        <v>569</v>
      </c>
      <c r="E110" s="567" t="s">
        <v>465</v>
      </c>
      <c r="F110" s="567"/>
      <c r="G110" s="376" t="s">
        <v>478</v>
      </c>
      <c r="H110" s="377">
        <v>4.3099999999999999E-2</v>
      </c>
      <c r="I110" s="378">
        <v>868.26</v>
      </c>
      <c r="J110" s="378">
        <v>37.42</v>
      </c>
    </row>
    <row r="111" spans="1:10" ht="24" customHeight="1" x14ac:dyDescent="0.2">
      <c r="A111" s="374" t="s">
        <v>462</v>
      </c>
      <c r="B111" s="375" t="s">
        <v>509</v>
      </c>
      <c r="C111" s="374" t="s">
        <v>438</v>
      </c>
      <c r="D111" s="374" t="s">
        <v>510</v>
      </c>
      <c r="E111" s="567" t="s">
        <v>465</v>
      </c>
      <c r="F111" s="567"/>
      <c r="G111" s="376" t="s">
        <v>217</v>
      </c>
      <c r="H111" s="377">
        <v>0.58899999999999997</v>
      </c>
      <c r="I111" s="378">
        <v>24.72</v>
      </c>
      <c r="J111" s="378">
        <v>14.56</v>
      </c>
    </row>
    <row r="112" spans="1:10" ht="24" customHeight="1" x14ac:dyDescent="0.2">
      <c r="A112" s="374" t="s">
        <v>462</v>
      </c>
      <c r="B112" s="375" t="s">
        <v>504</v>
      </c>
      <c r="C112" s="374" t="s">
        <v>438</v>
      </c>
      <c r="D112" s="374" t="s">
        <v>505</v>
      </c>
      <c r="E112" s="567" t="s">
        <v>465</v>
      </c>
      <c r="F112" s="567"/>
      <c r="G112" s="376" t="s">
        <v>217</v>
      </c>
      <c r="H112" s="377">
        <v>0.29399999999999998</v>
      </c>
      <c r="I112" s="378">
        <v>19.940000000000001</v>
      </c>
      <c r="J112" s="378">
        <v>5.86</v>
      </c>
    </row>
    <row r="113" spans="1:10" ht="24" customHeight="1" x14ac:dyDescent="0.2">
      <c r="A113" s="379" t="s">
        <v>479</v>
      </c>
      <c r="B113" s="380" t="s">
        <v>570</v>
      </c>
      <c r="C113" s="379" t="s">
        <v>438</v>
      </c>
      <c r="D113" s="379" t="s">
        <v>571</v>
      </c>
      <c r="E113" s="568" t="s">
        <v>482</v>
      </c>
      <c r="F113" s="568"/>
      <c r="G113" s="381" t="s">
        <v>50</v>
      </c>
      <c r="H113" s="382">
        <v>0.5</v>
      </c>
      <c r="I113" s="383">
        <v>1.1000000000000001</v>
      </c>
      <c r="J113" s="383">
        <v>0.55000000000000004</v>
      </c>
    </row>
    <row r="114" spans="1:10" ht="25.5" x14ac:dyDescent="0.2">
      <c r="A114" s="384"/>
      <c r="B114" s="384"/>
      <c r="C114" s="384"/>
      <c r="D114" s="384"/>
      <c r="E114" s="384" t="s">
        <v>492</v>
      </c>
      <c r="F114" s="385">
        <v>19.239999999999998</v>
      </c>
      <c r="G114" s="384" t="s">
        <v>493</v>
      </c>
      <c r="H114" s="385">
        <v>0</v>
      </c>
      <c r="I114" s="384" t="s">
        <v>494</v>
      </c>
      <c r="J114" s="385">
        <v>19.239999999999998</v>
      </c>
    </row>
    <row r="115" spans="1:10" ht="25.5" x14ac:dyDescent="0.2">
      <c r="A115" s="384"/>
      <c r="B115" s="384"/>
      <c r="C115" s="384"/>
      <c r="D115" s="384"/>
      <c r="E115" s="384" t="s">
        <v>495</v>
      </c>
      <c r="F115" s="385">
        <v>15.33</v>
      </c>
      <c r="G115" s="384"/>
      <c r="H115" s="565" t="s">
        <v>496</v>
      </c>
      <c r="I115" s="565"/>
      <c r="J115" s="385">
        <v>73.72</v>
      </c>
    </row>
    <row r="116" spans="1:10" ht="49.9" customHeight="1" thickBot="1" x14ac:dyDescent="0.25">
      <c r="A116" s="386"/>
      <c r="B116" s="386"/>
      <c r="C116" s="386"/>
      <c r="D116" s="386"/>
      <c r="E116" s="386"/>
      <c r="F116" s="386"/>
      <c r="G116" s="386" t="s">
        <v>497</v>
      </c>
      <c r="H116" s="387">
        <v>125.4</v>
      </c>
      <c r="I116" s="386" t="s">
        <v>498</v>
      </c>
      <c r="J116" s="388">
        <v>9244.48</v>
      </c>
    </row>
    <row r="117" spans="1:10" ht="1.1499999999999999" customHeight="1" thickTop="1" x14ac:dyDescent="0.2">
      <c r="A117" s="389"/>
      <c r="B117" s="389"/>
      <c r="C117" s="389"/>
      <c r="D117" s="389"/>
      <c r="E117" s="389"/>
      <c r="F117" s="389"/>
      <c r="G117" s="389"/>
      <c r="H117" s="389"/>
      <c r="I117" s="389"/>
      <c r="J117" s="389"/>
    </row>
    <row r="118" spans="1:10" ht="18" customHeight="1" x14ac:dyDescent="0.2">
      <c r="A118" s="366" t="s">
        <v>572</v>
      </c>
      <c r="B118" s="367" t="s">
        <v>450</v>
      </c>
      <c r="C118" s="366" t="s">
        <v>451</v>
      </c>
      <c r="D118" s="366" t="s">
        <v>452</v>
      </c>
      <c r="E118" s="569" t="s">
        <v>453</v>
      </c>
      <c r="F118" s="569"/>
      <c r="G118" s="368" t="s">
        <v>454</v>
      </c>
      <c r="H118" s="367" t="s">
        <v>455</v>
      </c>
      <c r="I118" s="367" t="s">
        <v>456</v>
      </c>
      <c r="J118" s="367" t="s">
        <v>457</v>
      </c>
    </row>
    <row r="119" spans="1:10" ht="39" customHeight="1" x14ac:dyDescent="0.2">
      <c r="A119" s="369" t="s">
        <v>458</v>
      </c>
      <c r="B119" s="370" t="s">
        <v>573</v>
      </c>
      <c r="C119" s="369" t="s">
        <v>438</v>
      </c>
      <c r="D119" s="369" t="s">
        <v>574</v>
      </c>
      <c r="E119" s="566" t="s">
        <v>567</v>
      </c>
      <c r="F119" s="566"/>
      <c r="G119" s="371" t="s">
        <v>478</v>
      </c>
      <c r="H119" s="372">
        <v>1</v>
      </c>
      <c r="I119" s="373">
        <v>967.58</v>
      </c>
      <c r="J119" s="373">
        <v>967.58</v>
      </c>
    </row>
    <row r="120" spans="1:10" ht="24" customHeight="1" x14ac:dyDescent="0.2">
      <c r="A120" s="374" t="s">
        <v>462</v>
      </c>
      <c r="B120" s="375" t="s">
        <v>466</v>
      </c>
      <c r="C120" s="374" t="s">
        <v>438</v>
      </c>
      <c r="D120" s="374" t="s">
        <v>467</v>
      </c>
      <c r="E120" s="567" t="s">
        <v>465</v>
      </c>
      <c r="F120" s="567"/>
      <c r="G120" s="376" t="s">
        <v>217</v>
      </c>
      <c r="H120" s="377">
        <v>1.6268</v>
      </c>
      <c r="I120" s="378">
        <v>24.39</v>
      </c>
      <c r="J120" s="378">
        <v>39.67</v>
      </c>
    </row>
    <row r="121" spans="1:10" ht="24" customHeight="1" x14ac:dyDescent="0.2">
      <c r="A121" s="374" t="s">
        <v>462</v>
      </c>
      <c r="B121" s="375" t="s">
        <v>509</v>
      </c>
      <c r="C121" s="374" t="s">
        <v>438</v>
      </c>
      <c r="D121" s="374" t="s">
        <v>510</v>
      </c>
      <c r="E121" s="567" t="s">
        <v>465</v>
      </c>
      <c r="F121" s="567"/>
      <c r="G121" s="376" t="s">
        <v>217</v>
      </c>
      <c r="H121" s="377">
        <v>1.4149</v>
      </c>
      <c r="I121" s="378">
        <v>24.72</v>
      </c>
      <c r="J121" s="378">
        <v>34.97</v>
      </c>
    </row>
    <row r="122" spans="1:10" ht="24" customHeight="1" x14ac:dyDescent="0.2">
      <c r="A122" s="374" t="s">
        <v>462</v>
      </c>
      <c r="B122" s="375" t="s">
        <v>504</v>
      </c>
      <c r="C122" s="374" t="s">
        <v>438</v>
      </c>
      <c r="D122" s="374" t="s">
        <v>505</v>
      </c>
      <c r="E122" s="567" t="s">
        <v>465</v>
      </c>
      <c r="F122" s="567"/>
      <c r="G122" s="376" t="s">
        <v>217</v>
      </c>
      <c r="H122" s="377">
        <v>3.0417000000000001</v>
      </c>
      <c r="I122" s="378">
        <v>19.940000000000001</v>
      </c>
      <c r="J122" s="378">
        <v>60.65</v>
      </c>
    </row>
    <row r="123" spans="1:10" ht="39" customHeight="1" x14ac:dyDescent="0.2">
      <c r="A123" s="374" t="s">
        <v>462</v>
      </c>
      <c r="B123" s="375" t="s">
        <v>575</v>
      </c>
      <c r="C123" s="374" t="s">
        <v>438</v>
      </c>
      <c r="D123" s="374" t="s">
        <v>576</v>
      </c>
      <c r="E123" s="567" t="s">
        <v>477</v>
      </c>
      <c r="F123" s="567"/>
      <c r="G123" s="376" t="s">
        <v>478</v>
      </c>
      <c r="H123" s="377">
        <v>1.2315</v>
      </c>
      <c r="I123" s="378">
        <v>651.1</v>
      </c>
      <c r="J123" s="378">
        <v>801.82</v>
      </c>
    </row>
    <row r="124" spans="1:10" ht="25.9" customHeight="1" x14ac:dyDescent="0.2">
      <c r="A124" s="379" t="s">
        <v>479</v>
      </c>
      <c r="B124" s="380" t="s">
        <v>577</v>
      </c>
      <c r="C124" s="379" t="s">
        <v>438</v>
      </c>
      <c r="D124" s="379" t="s">
        <v>578</v>
      </c>
      <c r="E124" s="568" t="s">
        <v>482</v>
      </c>
      <c r="F124" s="568"/>
      <c r="G124" s="381" t="s">
        <v>489</v>
      </c>
      <c r="H124" s="382">
        <v>2.1299999999999999E-2</v>
      </c>
      <c r="I124" s="383">
        <v>8.52</v>
      </c>
      <c r="J124" s="383">
        <v>0.18</v>
      </c>
    </row>
    <row r="125" spans="1:10" ht="25.9" customHeight="1" x14ac:dyDescent="0.2">
      <c r="A125" s="379" t="s">
        <v>479</v>
      </c>
      <c r="B125" s="380" t="s">
        <v>579</v>
      </c>
      <c r="C125" s="379" t="s">
        <v>438</v>
      </c>
      <c r="D125" s="379" t="s">
        <v>580</v>
      </c>
      <c r="E125" s="568" t="s">
        <v>482</v>
      </c>
      <c r="F125" s="568"/>
      <c r="G125" s="381" t="s">
        <v>69</v>
      </c>
      <c r="H125" s="382">
        <v>3.125</v>
      </c>
      <c r="I125" s="383">
        <v>5.25</v>
      </c>
      <c r="J125" s="383">
        <v>16.399999999999999</v>
      </c>
    </row>
    <row r="126" spans="1:10" ht="25.9" customHeight="1" x14ac:dyDescent="0.2">
      <c r="A126" s="379" t="s">
        <v>479</v>
      </c>
      <c r="B126" s="380" t="s">
        <v>581</v>
      </c>
      <c r="C126" s="379" t="s">
        <v>438</v>
      </c>
      <c r="D126" s="379" t="s">
        <v>582</v>
      </c>
      <c r="E126" s="568" t="s">
        <v>482</v>
      </c>
      <c r="F126" s="568"/>
      <c r="G126" s="381" t="s">
        <v>69</v>
      </c>
      <c r="H126" s="382">
        <v>2.5</v>
      </c>
      <c r="I126" s="383">
        <v>3.62</v>
      </c>
      <c r="J126" s="383">
        <v>9.0500000000000007</v>
      </c>
    </row>
    <row r="127" spans="1:10" ht="24" customHeight="1" x14ac:dyDescent="0.2">
      <c r="A127" s="379" t="s">
        <v>479</v>
      </c>
      <c r="B127" s="380" t="s">
        <v>485</v>
      </c>
      <c r="C127" s="379" t="s">
        <v>438</v>
      </c>
      <c r="D127" s="379" t="s">
        <v>486</v>
      </c>
      <c r="E127" s="568" t="s">
        <v>482</v>
      </c>
      <c r="F127" s="568"/>
      <c r="G127" s="381" t="s">
        <v>50</v>
      </c>
      <c r="H127" s="382">
        <v>0.2994</v>
      </c>
      <c r="I127" s="383">
        <v>16.18</v>
      </c>
      <c r="J127" s="383">
        <v>4.84</v>
      </c>
    </row>
    <row r="128" spans="1:10" ht="25.5" x14ac:dyDescent="0.2">
      <c r="A128" s="384"/>
      <c r="B128" s="384"/>
      <c r="C128" s="384"/>
      <c r="D128" s="384"/>
      <c r="E128" s="384" t="s">
        <v>492</v>
      </c>
      <c r="F128" s="385">
        <v>154.71</v>
      </c>
      <c r="G128" s="384" t="s">
        <v>493</v>
      </c>
      <c r="H128" s="385">
        <v>0</v>
      </c>
      <c r="I128" s="384" t="s">
        <v>494</v>
      </c>
      <c r="J128" s="385">
        <v>154.71</v>
      </c>
    </row>
    <row r="129" spans="1:10" ht="25.5" x14ac:dyDescent="0.2">
      <c r="A129" s="384"/>
      <c r="B129" s="384"/>
      <c r="C129" s="384"/>
      <c r="D129" s="384"/>
      <c r="E129" s="384" t="s">
        <v>495</v>
      </c>
      <c r="F129" s="385">
        <v>254.18</v>
      </c>
      <c r="G129" s="384"/>
      <c r="H129" s="565" t="s">
        <v>496</v>
      </c>
      <c r="I129" s="565"/>
      <c r="J129" s="385">
        <v>1221.76</v>
      </c>
    </row>
    <row r="130" spans="1:10" ht="49.9" customHeight="1" thickBot="1" x14ac:dyDescent="0.25">
      <c r="A130" s="386"/>
      <c r="B130" s="386"/>
      <c r="C130" s="386"/>
      <c r="D130" s="386"/>
      <c r="E130" s="386"/>
      <c r="F130" s="386"/>
      <c r="G130" s="386" t="s">
        <v>497</v>
      </c>
      <c r="H130" s="387">
        <v>17.399999999999999</v>
      </c>
      <c r="I130" s="386" t="s">
        <v>498</v>
      </c>
      <c r="J130" s="388">
        <v>21258.62</v>
      </c>
    </row>
    <row r="131" spans="1:10" ht="1.1499999999999999" customHeight="1" thickTop="1" x14ac:dyDescent="0.2">
      <c r="A131" s="389"/>
      <c r="B131" s="389"/>
      <c r="C131" s="389"/>
      <c r="D131" s="389"/>
      <c r="E131" s="389"/>
      <c r="F131" s="389"/>
      <c r="G131" s="389"/>
      <c r="H131" s="389"/>
      <c r="I131" s="389"/>
      <c r="J131" s="389"/>
    </row>
    <row r="132" spans="1:10" ht="18" customHeight="1" x14ac:dyDescent="0.2">
      <c r="A132" s="366" t="s">
        <v>583</v>
      </c>
      <c r="B132" s="367" t="s">
        <v>450</v>
      </c>
      <c r="C132" s="366" t="s">
        <v>451</v>
      </c>
      <c r="D132" s="366" t="s">
        <v>452</v>
      </c>
      <c r="E132" s="569" t="s">
        <v>453</v>
      </c>
      <c r="F132" s="569"/>
      <c r="G132" s="368" t="s">
        <v>454</v>
      </c>
      <c r="H132" s="367" t="s">
        <v>455</v>
      </c>
      <c r="I132" s="367" t="s">
        <v>456</v>
      </c>
      <c r="J132" s="367" t="s">
        <v>457</v>
      </c>
    </row>
    <row r="133" spans="1:10" ht="39" customHeight="1" x14ac:dyDescent="0.2">
      <c r="A133" s="369" t="s">
        <v>458</v>
      </c>
      <c r="B133" s="370" t="s">
        <v>584</v>
      </c>
      <c r="C133" s="369" t="s">
        <v>438</v>
      </c>
      <c r="D133" s="369" t="s">
        <v>585</v>
      </c>
      <c r="E133" s="566" t="s">
        <v>567</v>
      </c>
      <c r="F133" s="566"/>
      <c r="G133" s="371" t="s">
        <v>524</v>
      </c>
      <c r="H133" s="372">
        <v>1</v>
      </c>
      <c r="I133" s="373">
        <v>69.84</v>
      </c>
      <c r="J133" s="373">
        <v>69.84</v>
      </c>
    </row>
    <row r="134" spans="1:10" ht="25.9" customHeight="1" x14ac:dyDescent="0.2">
      <c r="A134" s="374" t="s">
        <v>462</v>
      </c>
      <c r="B134" s="375" t="s">
        <v>555</v>
      </c>
      <c r="C134" s="374" t="s">
        <v>438</v>
      </c>
      <c r="D134" s="374" t="s">
        <v>556</v>
      </c>
      <c r="E134" s="567" t="s">
        <v>465</v>
      </c>
      <c r="F134" s="567"/>
      <c r="G134" s="376" t="s">
        <v>217</v>
      </c>
      <c r="H134" s="377">
        <v>0.67969999999999997</v>
      </c>
      <c r="I134" s="378">
        <v>24.59</v>
      </c>
      <c r="J134" s="378">
        <v>16.71</v>
      </c>
    </row>
    <row r="135" spans="1:10" ht="24" customHeight="1" x14ac:dyDescent="0.2">
      <c r="A135" s="374" t="s">
        <v>462</v>
      </c>
      <c r="B135" s="375" t="s">
        <v>504</v>
      </c>
      <c r="C135" s="374" t="s">
        <v>438</v>
      </c>
      <c r="D135" s="374" t="s">
        <v>505</v>
      </c>
      <c r="E135" s="567" t="s">
        <v>465</v>
      </c>
      <c r="F135" s="567"/>
      <c r="G135" s="376" t="s">
        <v>217</v>
      </c>
      <c r="H135" s="377">
        <v>0.1893</v>
      </c>
      <c r="I135" s="378">
        <v>19.940000000000001</v>
      </c>
      <c r="J135" s="378">
        <v>3.77</v>
      </c>
    </row>
    <row r="136" spans="1:10" ht="25.9" customHeight="1" x14ac:dyDescent="0.2">
      <c r="A136" s="379" t="s">
        <v>479</v>
      </c>
      <c r="B136" s="380" t="s">
        <v>586</v>
      </c>
      <c r="C136" s="379" t="s">
        <v>438</v>
      </c>
      <c r="D136" s="379" t="s">
        <v>587</v>
      </c>
      <c r="E136" s="568" t="s">
        <v>482</v>
      </c>
      <c r="F136" s="568"/>
      <c r="G136" s="381" t="s">
        <v>524</v>
      </c>
      <c r="H136" s="382">
        <v>1.081</v>
      </c>
      <c r="I136" s="383">
        <v>36.9</v>
      </c>
      <c r="J136" s="383">
        <v>39.880000000000003</v>
      </c>
    </row>
    <row r="137" spans="1:10" ht="24" customHeight="1" x14ac:dyDescent="0.2">
      <c r="A137" s="379" t="s">
        <v>479</v>
      </c>
      <c r="B137" s="380" t="s">
        <v>559</v>
      </c>
      <c r="C137" s="379" t="s">
        <v>438</v>
      </c>
      <c r="D137" s="379" t="s">
        <v>560</v>
      </c>
      <c r="E137" s="568" t="s">
        <v>482</v>
      </c>
      <c r="F137" s="568"/>
      <c r="G137" s="381" t="s">
        <v>50</v>
      </c>
      <c r="H137" s="382">
        <v>9.1325000000000003</v>
      </c>
      <c r="I137" s="383">
        <v>0.9</v>
      </c>
      <c r="J137" s="383">
        <v>8.2100000000000009</v>
      </c>
    </row>
    <row r="138" spans="1:10" ht="24" customHeight="1" x14ac:dyDescent="0.2">
      <c r="A138" s="379" t="s">
        <v>479</v>
      </c>
      <c r="B138" s="380" t="s">
        <v>561</v>
      </c>
      <c r="C138" s="379" t="s">
        <v>438</v>
      </c>
      <c r="D138" s="379" t="s">
        <v>562</v>
      </c>
      <c r="E138" s="568" t="s">
        <v>482</v>
      </c>
      <c r="F138" s="568"/>
      <c r="G138" s="381" t="s">
        <v>50</v>
      </c>
      <c r="H138" s="382">
        <v>0.24099999999999999</v>
      </c>
      <c r="I138" s="383">
        <v>5.28</v>
      </c>
      <c r="J138" s="383">
        <v>1.27</v>
      </c>
    </row>
    <row r="139" spans="1:10" ht="25.5" x14ac:dyDescent="0.2">
      <c r="A139" s="384"/>
      <c r="B139" s="384"/>
      <c r="C139" s="384"/>
      <c r="D139" s="384"/>
      <c r="E139" s="384" t="s">
        <v>492</v>
      </c>
      <c r="F139" s="385">
        <v>13.62</v>
      </c>
      <c r="G139" s="384" t="s">
        <v>493</v>
      </c>
      <c r="H139" s="385">
        <v>0</v>
      </c>
      <c r="I139" s="384" t="s">
        <v>494</v>
      </c>
      <c r="J139" s="385">
        <v>13.62</v>
      </c>
    </row>
    <row r="140" spans="1:10" ht="25.5" x14ac:dyDescent="0.2">
      <c r="A140" s="384"/>
      <c r="B140" s="384"/>
      <c r="C140" s="384"/>
      <c r="D140" s="384"/>
      <c r="E140" s="384" t="s">
        <v>495</v>
      </c>
      <c r="F140" s="385">
        <v>18.34</v>
      </c>
      <c r="G140" s="384"/>
      <c r="H140" s="565" t="s">
        <v>496</v>
      </c>
      <c r="I140" s="565"/>
      <c r="J140" s="385">
        <v>88.18</v>
      </c>
    </row>
    <row r="141" spans="1:10" ht="49.9" customHeight="1" thickBot="1" x14ac:dyDescent="0.25">
      <c r="A141" s="386"/>
      <c r="B141" s="386"/>
      <c r="C141" s="386"/>
      <c r="D141" s="386"/>
      <c r="E141" s="386"/>
      <c r="F141" s="386"/>
      <c r="G141" s="386" t="s">
        <v>497</v>
      </c>
      <c r="H141" s="387">
        <v>125.4</v>
      </c>
      <c r="I141" s="386" t="s">
        <v>498</v>
      </c>
      <c r="J141" s="388">
        <v>11057.77</v>
      </c>
    </row>
    <row r="142" spans="1:10" ht="1.1499999999999999" customHeight="1" thickTop="1" x14ac:dyDescent="0.2">
      <c r="A142" s="389"/>
      <c r="B142" s="389"/>
      <c r="C142" s="389"/>
      <c r="D142" s="389"/>
      <c r="E142" s="389"/>
      <c r="F142" s="389"/>
      <c r="G142" s="389"/>
      <c r="H142" s="389"/>
      <c r="I142" s="389"/>
      <c r="J142" s="389"/>
    </row>
    <row r="143" spans="1:10" ht="24" customHeight="1" x14ac:dyDescent="0.2">
      <c r="A143" s="363" t="s">
        <v>588</v>
      </c>
      <c r="B143" s="363"/>
      <c r="C143" s="363"/>
      <c r="D143" s="363" t="s">
        <v>42</v>
      </c>
      <c r="E143" s="363"/>
      <c r="F143" s="571"/>
      <c r="G143" s="571"/>
      <c r="H143" s="364"/>
      <c r="I143" s="363"/>
      <c r="J143" s="365">
        <v>74811.41</v>
      </c>
    </row>
    <row r="144" spans="1:10" ht="24" customHeight="1" x14ac:dyDescent="0.2">
      <c r="A144" s="363" t="s">
        <v>589</v>
      </c>
      <c r="B144" s="363"/>
      <c r="C144" s="363"/>
      <c r="D144" s="363" t="s">
        <v>44</v>
      </c>
      <c r="E144" s="363"/>
      <c r="F144" s="571"/>
      <c r="G144" s="571"/>
      <c r="H144" s="364"/>
      <c r="I144" s="363"/>
      <c r="J144" s="365">
        <v>43907.43</v>
      </c>
    </row>
    <row r="145" spans="1:10" ht="18" customHeight="1" x14ac:dyDescent="0.2">
      <c r="A145" s="366" t="s">
        <v>590</v>
      </c>
      <c r="B145" s="367" t="s">
        <v>450</v>
      </c>
      <c r="C145" s="366" t="s">
        <v>451</v>
      </c>
      <c r="D145" s="366" t="s">
        <v>452</v>
      </c>
      <c r="E145" s="569" t="s">
        <v>453</v>
      </c>
      <c r="F145" s="569"/>
      <c r="G145" s="368" t="s">
        <v>454</v>
      </c>
      <c r="H145" s="367" t="s">
        <v>455</v>
      </c>
      <c r="I145" s="367" t="s">
        <v>456</v>
      </c>
      <c r="J145" s="367" t="s">
        <v>457</v>
      </c>
    </row>
    <row r="146" spans="1:10" ht="39" customHeight="1" x14ac:dyDescent="0.2">
      <c r="A146" s="369" t="s">
        <v>458</v>
      </c>
      <c r="B146" s="370" t="s">
        <v>591</v>
      </c>
      <c r="C146" s="369" t="s">
        <v>438</v>
      </c>
      <c r="D146" s="369" t="s">
        <v>180</v>
      </c>
      <c r="E146" s="566" t="s">
        <v>592</v>
      </c>
      <c r="F146" s="566"/>
      <c r="G146" s="371" t="s">
        <v>524</v>
      </c>
      <c r="H146" s="372">
        <v>1</v>
      </c>
      <c r="I146" s="373">
        <v>16.72</v>
      </c>
      <c r="J146" s="373">
        <v>16.72</v>
      </c>
    </row>
    <row r="147" spans="1:10" ht="25.9" customHeight="1" x14ac:dyDescent="0.2">
      <c r="A147" s="374" t="s">
        <v>462</v>
      </c>
      <c r="B147" s="375" t="s">
        <v>463</v>
      </c>
      <c r="C147" s="374" t="s">
        <v>438</v>
      </c>
      <c r="D147" s="374" t="s">
        <v>464</v>
      </c>
      <c r="E147" s="567" t="s">
        <v>465</v>
      </c>
      <c r="F147" s="567"/>
      <c r="G147" s="376" t="s">
        <v>217</v>
      </c>
      <c r="H147" s="377">
        <v>4.8000000000000001E-2</v>
      </c>
      <c r="I147" s="378">
        <v>20.27</v>
      </c>
      <c r="J147" s="378">
        <v>0.97</v>
      </c>
    </row>
    <row r="148" spans="1:10" ht="24" customHeight="1" x14ac:dyDescent="0.2">
      <c r="A148" s="374" t="s">
        <v>462</v>
      </c>
      <c r="B148" s="375" t="s">
        <v>466</v>
      </c>
      <c r="C148" s="374" t="s">
        <v>438</v>
      </c>
      <c r="D148" s="374" t="s">
        <v>467</v>
      </c>
      <c r="E148" s="567" t="s">
        <v>465</v>
      </c>
      <c r="F148" s="567"/>
      <c r="G148" s="376" t="s">
        <v>217</v>
      </c>
      <c r="H148" s="377">
        <v>9.9000000000000005E-2</v>
      </c>
      <c r="I148" s="378">
        <v>24.39</v>
      </c>
      <c r="J148" s="378">
        <v>2.41</v>
      </c>
    </row>
    <row r="149" spans="1:10" ht="39" customHeight="1" x14ac:dyDescent="0.2">
      <c r="A149" s="374" t="s">
        <v>462</v>
      </c>
      <c r="B149" s="375" t="s">
        <v>593</v>
      </c>
      <c r="C149" s="374" t="s">
        <v>438</v>
      </c>
      <c r="D149" s="374" t="s">
        <v>594</v>
      </c>
      <c r="E149" s="567" t="s">
        <v>470</v>
      </c>
      <c r="F149" s="567"/>
      <c r="G149" s="376" t="s">
        <v>471</v>
      </c>
      <c r="H149" s="377">
        <v>3.0000000000000001E-3</v>
      </c>
      <c r="I149" s="378">
        <v>23.23</v>
      </c>
      <c r="J149" s="378">
        <v>0.06</v>
      </c>
    </row>
    <row r="150" spans="1:10" ht="39" customHeight="1" x14ac:dyDescent="0.2">
      <c r="A150" s="374" t="s">
        <v>462</v>
      </c>
      <c r="B150" s="375" t="s">
        <v>595</v>
      </c>
      <c r="C150" s="374" t="s">
        <v>438</v>
      </c>
      <c r="D150" s="374" t="s">
        <v>596</v>
      </c>
      <c r="E150" s="567" t="s">
        <v>470</v>
      </c>
      <c r="F150" s="567"/>
      <c r="G150" s="376" t="s">
        <v>474</v>
      </c>
      <c r="H150" s="377">
        <v>4.1000000000000003E-3</v>
      </c>
      <c r="I150" s="378">
        <v>22.01</v>
      </c>
      <c r="J150" s="378">
        <v>0.09</v>
      </c>
    </row>
    <row r="151" spans="1:10" ht="39" customHeight="1" x14ac:dyDescent="0.2">
      <c r="A151" s="379" t="s">
        <v>479</v>
      </c>
      <c r="B151" s="380" t="s">
        <v>597</v>
      </c>
      <c r="C151" s="379" t="s">
        <v>438</v>
      </c>
      <c r="D151" s="379" t="s">
        <v>598</v>
      </c>
      <c r="E151" s="568" t="s">
        <v>482</v>
      </c>
      <c r="F151" s="568"/>
      <c r="G151" s="381" t="s">
        <v>69</v>
      </c>
      <c r="H151" s="382">
        <v>0.40600000000000003</v>
      </c>
      <c r="I151" s="383">
        <v>31.7</v>
      </c>
      <c r="J151" s="383">
        <v>12.87</v>
      </c>
    </row>
    <row r="152" spans="1:10" ht="25.9" customHeight="1" x14ac:dyDescent="0.2">
      <c r="A152" s="379" t="s">
        <v>479</v>
      </c>
      <c r="B152" s="380" t="s">
        <v>599</v>
      </c>
      <c r="C152" s="379" t="s">
        <v>438</v>
      </c>
      <c r="D152" s="379" t="s">
        <v>600</v>
      </c>
      <c r="E152" s="568" t="s">
        <v>482</v>
      </c>
      <c r="F152" s="568"/>
      <c r="G152" s="381" t="s">
        <v>50</v>
      </c>
      <c r="H152" s="382">
        <v>0.02</v>
      </c>
      <c r="I152" s="383">
        <v>16.3</v>
      </c>
      <c r="J152" s="383">
        <v>0.32</v>
      </c>
    </row>
    <row r="153" spans="1:10" ht="25.5" x14ac:dyDescent="0.2">
      <c r="A153" s="384"/>
      <c r="B153" s="384"/>
      <c r="C153" s="384"/>
      <c r="D153" s="384"/>
      <c r="E153" s="384" t="s">
        <v>492</v>
      </c>
      <c r="F153" s="385">
        <v>2.34</v>
      </c>
      <c r="G153" s="384" t="s">
        <v>493</v>
      </c>
      <c r="H153" s="385">
        <v>0</v>
      </c>
      <c r="I153" s="384" t="s">
        <v>494</v>
      </c>
      <c r="J153" s="385">
        <v>2.34</v>
      </c>
    </row>
    <row r="154" spans="1:10" ht="25.5" x14ac:dyDescent="0.2">
      <c r="A154" s="384"/>
      <c r="B154" s="384"/>
      <c r="C154" s="384"/>
      <c r="D154" s="384"/>
      <c r="E154" s="384" t="s">
        <v>495</v>
      </c>
      <c r="F154" s="385">
        <v>4.3899999999999997</v>
      </c>
      <c r="G154" s="384"/>
      <c r="H154" s="565" t="s">
        <v>496</v>
      </c>
      <c r="I154" s="565"/>
      <c r="J154" s="385">
        <v>21.11</v>
      </c>
    </row>
    <row r="155" spans="1:10" ht="49.9" customHeight="1" thickBot="1" x14ac:dyDescent="0.25">
      <c r="A155" s="386"/>
      <c r="B155" s="386"/>
      <c r="C155" s="386"/>
      <c r="D155" s="386"/>
      <c r="E155" s="386"/>
      <c r="F155" s="386"/>
      <c r="G155" s="386" t="s">
        <v>497</v>
      </c>
      <c r="H155" s="387">
        <v>357</v>
      </c>
      <c r="I155" s="386" t="s">
        <v>498</v>
      </c>
      <c r="J155" s="388">
        <v>7536.27</v>
      </c>
    </row>
    <row r="156" spans="1:10" ht="1.1499999999999999" customHeight="1" thickTop="1" x14ac:dyDescent="0.2">
      <c r="A156" s="389"/>
      <c r="B156" s="389"/>
      <c r="C156" s="389"/>
      <c r="D156" s="389"/>
      <c r="E156" s="389"/>
      <c r="F156" s="389"/>
      <c r="G156" s="389"/>
      <c r="H156" s="389"/>
      <c r="I156" s="389"/>
      <c r="J156" s="389"/>
    </row>
    <row r="157" spans="1:10" ht="18" customHeight="1" x14ac:dyDescent="0.2">
      <c r="A157" s="366" t="s">
        <v>601</v>
      </c>
      <c r="B157" s="367" t="s">
        <v>450</v>
      </c>
      <c r="C157" s="366" t="s">
        <v>451</v>
      </c>
      <c r="D157" s="366" t="s">
        <v>452</v>
      </c>
      <c r="E157" s="569" t="s">
        <v>453</v>
      </c>
      <c r="F157" s="569"/>
      <c r="G157" s="368" t="s">
        <v>454</v>
      </c>
      <c r="H157" s="367" t="s">
        <v>455</v>
      </c>
      <c r="I157" s="367" t="s">
        <v>456</v>
      </c>
      <c r="J157" s="367" t="s">
        <v>457</v>
      </c>
    </row>
    <row r="158" spans="1:10" ht="52.15" customHeight="1" x14ac:dyDescent="0.2">
      <c r="A158" s="369" t="s">
        <v>458</v>
      </c>
      <c r="B158" s="370" t="s">
        <v>602</v>
      </c>
      <c r="C158" s="369" t="s">
        <v>438</v>
      </c>
      <c r="D158" s="369" t="s">
        <v>182</v>
      </c>
      <c r="E158" s="566" t="s">
        <v>592</v>
      </c>
      <c r="F158" s="566"/>
      <c r="G158" s="371" t="s">
        <v>524</v>
      </c>
      <c r="H158" s="372">
        <v>1</v>
      </c>
      <c r="I158" s="373">
        <v>80.69</v>
      </c>
      <c r="J158" s="373">
        <v>80.69</v>
      </c>
    </row>
    <row r="159" spans="1:10" ht="24" customHeight="1" x14ac:dyDescent="0.2">
      <c r="A159" s="374" t="s">
        <v>462</v>
      </c>
      <c r="B159" s="375" t="s">
        <v>504</v>
      </c>
      <c r="C159" s="374" t="s">
        <v>438</v>
      </c>
      <c r="D159" s="374" t="s">
        <v>505</v>
      </c>
      <c r="E159" s="567" t="s">
        <v>465</v>
      </c>
      <c r="F159" s="567"/>
      <c r="G159" s="376" t="s">
        <v>217</v>
      </c>
      <c r="H159" s="377">
        <v>0.15</v>
      </c>
      <c r="I159" s="378">
        <v>19.940000000000001</v>
      </c>
      <c r="J159" s="378">
        <v>2.99</v>
      </c>
    </row>
    <row r="160" spans="1:10" ht="24" customHeight="1" x14ac:dyDescent="0.2">
      <c r="A160" s="374" t="s">
        <v>462</v>
      </c>
      <c r="B160" s="375" t="s">
        <v>603</v>
      </c>
      <c r="C160" s="374" t="s">
        <v>438</v>
      </c>
      <c r="D160" s="374" t="s">
        <v>604</v>
      </c>
      <c r="E160" s="567" t="s">
        <v>465</v>
      </c>
      <c r="F160" s="567"/>
      <c r="G160" s="376" t="s">
        <v>217</v>
      </c>
      <c r="H160" s="377">
        <v>0.115</v>
      </c>
      <c r="I160" s="378">
        <v>24.19</v>
      </c>
      <c r="J160" s="378">
        <v>2.78</v>
      </c>
    </row>
    <row r="161" spans="1:10" ht="39" customHeight="1" x14ac:dyDescent="0.2">
      <c r="A161" s="374" t="s">
        <v>462</v>
      </c>
      <c r="B161" s="375" t="s">
        <v>593</v>
      </c>
      <c r="C161" s="374" t="s">
        <v>438</v>
      </c>
      <c r="D161" s="374" t="s">
        <v>594</v>
      </c>
      <c r="E161" s="567" t="s">
        <v>470</v>
      </c>
      <c r="F161" s="567"/>
      <c r="G161" s="376" t="s">
        <v>471</v>
      </c>
      <c r="H161" s="377">
        <v>5.0000000000000001E-3</v>
      </c>
      <c r="I161" s="378">
        <v>23.23</v>
      </c>
      <c r="J161" s="378">
        <v>0.11</v>
      </c>
    </row>
    <row r="162" spans="1:10" ht="39" customHeight="1" x14ac:dyDescent="0.2">
      <c r="A162" s="374" t="s">
        <v>462</v>
      </c>
      <c r="B162" s="375" t="s">
        <v>595</v>
      </c>
      <c r="C162" s="374" t="s">
        <v>438</v>
      </c>
      <c r="D162" s="374" t="s">
        <v>596</v>
      </c>
      <c r="E162" s="567" t="s">
        <v>470</v>
      </c>
      <c r="F162" s="567"/>
      <c r="G162" s="376" t="s">
        <v>474</v>
      </c>
      <c r="H162" s="377">
        <v>6.8999999999999999E-3</v>
      </c>
      <c r="I162" s="378">
        <v>22.01</v>
      </c>
      <c r="J162" s="378">
        <v>0.15</v>
      </c>
    </row>
    <row r="163" spans="1:10" ht="39" customHeight="1" x14ac:dyDescent="0.2">
      <c r="A163" s="379" t="s">
        <v>479</v>
      </c>
      <c r="B163" s="380" t="s">
        <v>605</v>
      </c>
      <c r="C163" s="379" t="s">
        <v>438</v>
      </c>
      <c r="D163" s="379" t="s">
        <v>606</v>
      </c>
      <c r="E163" s="568" t="s">
        <v>482</v>
      </c>
      <c r="F163" s="568"/>
      <c r="G163" s="381" t="s">
        <v>607</v>
      </c>
      <c r="H163" s="382">
        <v>1.27</v>
      </c>
      <c r="I163" s="383">
        <v>0.26</v>
      </c>
      <c r="J163" s="383">
        <v>0.33</v>
      </c>
    </row>
    <row r="164" spans="1:10" ht="25.9" customHeight="1" x14ac:dyDescent="0.2">
      <c r="A164" s="379" t="s">
        <v>479</v>
      </c>
      <c r="B164" s="380" t="s">
        <v>608</v>
      </c>
      <c r="C164" s="379" t="s">
        <v>438</v>
      </c>
      <c r="D164" s="379" t="s">
        <v>609</v>
      </c>
      <c r="E164" s="568" t="s">
        <v>482</v>
      </c>
      <c r="F164" s="568"/>
      <c r="G164" s="381" t="s">
        <v>151</v>
      </c>
      <c r="H164" s="382">
        <v>1.27</v>
      </c>
      <c r="I164" s="383">
        <v>4</v>
      </c>
      <c r="J164" s="383">
        <v>5.08</v>
      </c>
    </row>
    <row r="165" spans="1:10" ht="25.9" customHeight="1" x14ac:dyDescent="0.2">
      <c r="A165" s="379" t="s">
        <v>479</v>
      </c>
      <c r="B165" s="380" t="s">
        <v>610</v>
      </c>
      <c r="C165" s="379" t="s">
        <v>438</v>
      </c>
      <c r="D165" s="379" t="s">
        <v>611</v>
      </c>
      <c r="E165" s="568" t="s">
        <v>482</v>
      </c>
      <c r="F165" s="568"/>
      <c r="G165" s="381" t="s">
        <v>524</v>
      </c>
      <c r="H165" s="382">
        <v>1.2749999999999999</v>
      </c>
      <c r="I165" s="383">
        <v>54.32</v>
      </c>
      <c r="J165" s="383">
        <v>69.25</v>
      </c>
    </row>
    <row r="166" spans="1:10" ht="25.5" x14ac:dyDescent="0.2">
      <c r="A166" s="384"/>
      <c r="B166" s="384"/>
      <c r="C166" s="384"/>
      <c r="D166" s="384"/>
      <c r="E166" s="384" t="s">
        <v>492</v>
      </c>
      <c r="F166" s="385">
        <v>3.87</v>
      </c>
      <c r="G166" s="384" t="s">
        <v>493</v>
      </c>
      <c r="H166" s="385">
        <v>0</v>
      </c>
      <c r="I166" s="384" t="s">
        <v>494</v>
      </c>
      <c r="J166" s="385">
        <v>3.87</v>
      </c>
    </row>
    <row r="167" spans="1:10" ht="25.5" x14ac:dyDescent="0.2">
      <c r="A167" s="384"/>
      <c r="B167" s="384"/>
      <c r="C167" s="384"/>
      <c r="D167" s="384"/>
      <c r="E167" s="384" t="s">
        <v>495</v>
      </c>
      <c r="F167" s="385">
        <v>21.19</v>
      </c>
      <c r="G167" s="384"/>
      <c r="H167" s="565" t="s">
        <v>496</v>
      </c>
      <c r="I167" s="565"/>
      <c r="J167" s="385">
        <v>101.88</v>
      </c>
    </row>
    <row r="168" spans="1:10" ht="49.9" customHeight="1" thickBot="1" x14ac:dyDescent="0.25">
      <c r="A168" s="386"/>
      <c r="B168" s="386"/>
      <c r="C168" s="386"/>
      <c r="D168" s="386"/>
      <c r="E168" s="386"/>
      <c r="F168" s="386"/>
      <c r="G168" s="386" t="s">
        <v>497</v>
      </c>
      <c r="H168" s="387">
        <v>357</v>
      </c>
      <c r="I168" s="386" t="s">
        <v>498</v>
      </c>
      <c r="J168" s="388">
        <v>36371.160000000003</v>
      </c>
    </row>
    <row r="169" spans="1:10" ht="1.1499999999999999" customHeight="1" thickTop="1" x14ac:dyDescent="0.2">
      <c r="A169" s="389"/>
      <c r="B169" s="389"/>
      <c r="C169" s="389"/>
      <c r="D169" s="389"/>
      <c r="E169" s="389"/>
      <c r="F169" s="389"/>
      <c r="G169" s="389"/>
      <c r="H169" s="389"/>
      <c r="I169" s="389"/>
      <c r="J169" s="389"/>
    </row>
    <row r="170" spans="1:10" ht="24" customHeight="1" x14ac:dyDescent="0.2">
      <c r="A170" s="363" t="s">
        <v>612</v>
      </c>
      <c r="B170" s="363"/>
      <c r="C170" s="363"/>
      <c r="D170" s="363" t="s">
        <v>48</v>
      </c>
      <c r="E170" s="363"/>
      <c r="F170" s="571"/>
      <c r="G170" s="571"/>
      <c r="H170" s="364"/>
      <c r="I170" s="363"/>
      <c r="J170" s="365">
        <v>21476.3</v>
      </c>
    </row>
    <row r="171" spans="1:10" ht="18" customHeight="1" x14ac:dyDescent="0.2">
      <c r="A171" s="366" t="s">
        <v>613</v>
      </c>
      <c r="B171" s="367" t="s">
        <v>450</v>
      </c>
      <c r="C171" s="366" t="s">
        <v>451</v>
      </c>
      <c r="D171" s="366" t="s">
        <v>452</v>
      </c>
      <c r="E171" s="569" t="s">
        <v>453</v>
      </c>
      <c r="F171" s="569"/>
      <c r="G171" s="368" t="s">
        <v>454</v>
      </c>
      <c r="H171" s="367" t="s">
        <v>455</v>
      </c>
      <c r="I171" s="367" t="s">
        <v>456</v>
      </c>
      <c r="J171" s="367" t="s">
        <v>457</v>
      </c>
    </row>
    <row r="172" spans="1:10" ht="39" customHeight="1" x14ac:dyDescent="0.2">
      <c r="A172" s="369" t="s">
        <v>458</v>
      </c>
      <c r="B172" s="370" t="s">
        <v>614</v>
      </c>
      <c r="C172" s="369" t="s">
        <v>438</v>
      </c>
      <c r="D172" s="369" t="s">
        <v>401</v>
      </c>
      <c r="E172" s="566" t="s">
        <v>477</v>
      </c>
      <c r="F172" s="566"/>
      <c r="G172" s="371" t="s">
        <v>50</v>
      </c>
      <c r="H172" s="372">
        <v>1</v>
      </c>
      <c r="I172" s="373">
        <v>13.62</v>
      </c>
      <c r="J172" s="373">
        <v>13.62</v>
      </c>
    </row>
    <row r="173" spans="1:10" ht="24" customHeight="1" x14ac:dyDescent="0.2">
      <c r="A173" s="374" t="s">
        <v>462</v>
      </c>
      <c r="B173" s="375" t="s">
        <v>615</v>
      </c>
      <c r="C173" s="374" t="s">
        <v>438</v>
      </c>
      <c r="D173" s="374" t="s">
        <v>616</v>
      </c>
      <c r="E173" s="567" t="s">
        <v>465</v>
      </c>
      <c r="F173" s="567"/>
      <c r="G173" s="376" t="s">
        <v>217</v>
      </c>
      <c r="H173" s="377">
        <v>9.7999999999999997E-3</v>
      </c>
      <c r="I173" s="378">
        <v>20.37</v>
      </c>
      <c r="J173" s="378">
        <v>0.19</v>
      </c>
    </row>
    <row r="174" spans="1:10" ht="24" customHeight="1" x14ac:dyDescent="0.2">
      <c r="A174" s="374" t="s">
        <v>462</v>
      </c>
      <c r="B174" s="375" t="s">
        <v>617</v>
      </c>
      <c r="C174" s="374" t="s">
        <v>438</v>
      </c>
      <c r="D174" s="374" t="s">
        <v>618</v>
      </c>
      <c r="E174" s="567" t="s">
        <v>465</v>
      </c>
      <c r="F174" s="567"/>
      <c r="G174" s="376" t="s">
        <v>217</v>
      </c>
      <c r="H174" s="377">
        <v>5.9700000000000003E-2</v>
      </c>
      <c r="I174" s="378">
        <v>24.53</v>
      </c>
      <c r="J174" s="378">
        <v>1.46</v>
      </c>
    </row>
    <row r="175" spans="1:10" ht="25.9" customHeight="1" x14ac:dyDescent="0.2">
      <c r="A175" s="374" t="s">
        <v>462</v>
      </c>
      <c r="B175" s="375" t="s">
        <v>619</v>
      </c>
      <c r="C175" s="374" t="s">
        <v>438</v>
      </c>
      <c r="D175" s="374" t="s">
        <v>620</v>
      </c>
      <c r="E175" s="567" t="s">
        <v>477</v>
      </c>
      <c r="F175" s="567"/>
      <c r="G175" s="376" t="s">
        <v>50</v>
      </c>
      <c r="H175" s="377">
        <v>1</v>
      </c>
      <c r="I175" s="378">
        <v>11.02</v>
      </c>
      <c r="J175" s="378">
        <v>11.02</v>
      </c>
    </row>
    <row r="176" spans="1:10" ht="39" customHeight="1" x14ac:dyDescent="0.2">
      <c r="A176" s="379" t="s">
        <v>479</v>
      </c>
      <c r="B176" s="380" t="s">
        <v>621</v>
      </c>
      <c r="C176" s="379" t="s">
        <v>438</v>
      </c>
      <c r="D176" s="379" t="s">
        <v>622</v>
      </c>
      <c r="E176" s="568" t="s">
        <v>482</v>
      </c>
      <c r="F176" s="568"/>
      <c r="G176" s="381" t="s">
        <v>151</v>
      </c>
      <c r="H176" s="382">
        <v>1.333</v>
      </c>
      <c r="I176" s="383">
        <v>0.22</v>
      </c>
      <c r="J176" s="383">
        <v>0.28999999999999998</v>
      </c>
    </row>
    <row r="177" spans="1:10" ht="25.9" customHeight="1" x14ac:dyDescent="0.2">
      <c r="A177" s="379" t="s">
        <v>479</v>
      </c>
      <c r="B177" s="380" t="s">
        <v>623</v>
      </c>
      <c r="C177" s="379" t="s">
        <v>438</v>
      </c>
      <c r="D177" s="379" t="s">
        <v>624</v>
      </c>
      <c r="E177" s="568" t="s">
        <v>482</v>
      </c>
      <c r="F177" s="568"/>
      <c r="G177" s="381" t="s">
        <v>50</v>
      </c>
      <c r="H177" s="382">
        <v>2.5000000000000001E-2</v>
      </c>
      <c r="I177" s="383">
        <v>26.47</v>
      </c>
      <c r="J177" s="383">
        <v>0.66</v>
      </c>
    </row>
    <row r="178" spans="1:10" ht="25.5" x14ac:dyDescent="0.2">
      <c r="A178" s="384"/>
      <c r="B178" s="384"/>
      <c r="C178" s="384"/>
      <c r="D178" s="384"/>
      <c r="E178" s="384" t="s">
        <v>492</v>
      </c>
      <c r="F178" s="385">
        <v>1.68</v>
      </c>
      <c r="G178" s="384" t="s">
        <v>493</v>
      </c>
      <c r="H178" s="385">
        <v>0</v>
      </c>
      <c r="I178" s="384" t="s">
        <v>494</v>
      </c>
      <c r="J178" s="385">
        <v>1.68</v>
      </c>
    </row>
    <row r="179" spans="1:10" ht="25.5" x14ac:dyDescent="0.2">
      <c r="A179" s="384"/>
      <c r="B179" s="384"/>
      <c r="C179" s="384"/>
      <c r="D179" s="384"/>
      <c r="E179" s="384" t="s">
        <v>495</v>
      </c>
      <c r="F179" s="385">
        <v>3.57</v>
      </c>
      <c r="G179" s="384"/>
      <c r="H179" s="565" t="s">
        <v>496</v>
      </c>
      <c r="I179" s="565"/>
      <c r="J179" s="385">
        <v>17.190000000000001</v>
      </c>
    </row>
    <row r="180" spans="1:10" ht="49.9" customHeight="1" thickBot="1" x14ac:dyDescent="0.25">
      <c r="A180" s="386"/>
      <c r="B180" s="386"/>
      <c r="C180" s="386"/>
      <c r="D180" s="386"/>
      <c r="E180" s="386"/>
      <c r="F180" s="386"/>
      <c r="G180" s="386" t="s">
        <v>497</v>
      </c>
      <c r="H180" s="387">
        <v>325.8</v>
      </c>
      <c r="I180" s="386" t="s">
        <v>498</v>
      </c>
      <c r="J180" s="388">
        <v>5600.5</v>
      </c>
    </row>
    <row r="181" spans="1:10" ht="1.1499999999999999" customHeight="1" thickTop="1" x14ac:dyDescent="0.2">
      <c r="A181" s="389"/>
      <c r="B181" s="389"/>
      <c r="C181" s="389"/>
      <c r="D181" s="389"/>
      <c r="E181" s="389"/>
      <c r="F181" s="389"/>
      <c r="G181" s="389"/>
      <c r="H181" s="389"/>
      <c r="I181" s="389"/>
      <c r="J181" s="389"/>
    </row>
    <row r="182" spans="1:10" ht="18" customHeight="1" x14ac:dyDescent="0.2">
      <c r="A182" s="366" t="s">
        <v>625</v>
      </c>
      <c r="B182" s="367" t="s">
        <v>450</v>
      </c>
      <c r="C182" s="366" t="s">
        <v>451</v>
      </c>
      <c r="D182" s="366" t="s">
        <v>452</v>
      </c>
      <c r="E182" s="569" t="s">
        <v>453</v>
      </c>
      <c r="F182" s="569"/>
      <c r="G182" s="368" t="s">
        <v>454</v>
      </c>
      <c r="H182" s="367" t="s">
        <v>455</v>
      </c>
      <c r="I182" s="367" t="s">
        <v>456</v>
      </c>
      <c r="J182" s="367" t="s">
        <v>457</v>
      </c>
    </row>
    <row r="183" spans="1:10" ht="39" customHeight="1" x14ac:dyDescent="0.2">
      <c r="A183" s="369" t="s">
        <v>458</v>
      </c>
      <c r="B183" s="370" t="s">
        <v>626</v>
      </c>
      <c r="C183" s="369" t="s">
        <v>438</v>
      </c>
      <c r="D183" s="369" t="s">
        <v>627</v>
      </c>
      <c r="E183" s="566" t="s">
        <v>477</v>
      </c>
      <c r="F183" s="566"/>
      <c r="G183" s="371" t="s">
        <v>478</v>
      </c>
      <c r="H183" s="372">
        <v>1</v>
      </c>
      <c r="I183" s="373">
        <v>645.48</v>
      </c>
      <c r="J183" s="373">
        <v>645.48</v>
      </c>
    </row>
    <row r="184" spans="1:10" ht="24" customHeight="1" x14ac:dyDescent="0.2">
      <c r="A184" s="374" t="s">
        <v>462</v>
      </c>
      <c r="B184" s="375" t="s">
        <v>504</v>
      </c>
      <c r="C184" s="374" t="s">
        <v>438</v>
      </c>
      <c r="D184" s="374" t="s">
        <v>505</v>
      </c>
      <c r="E184" s="567" t="s">
        <v>465</v>
      </c>
      <c r="F184" s="567"/>
      <c r="G184" s="376" t="s">
        <v>217</v>
      </c>
      <c r="H184" s="377">
        <v>6.2066999999999997</v>
      </c>
      <c r="I184" s="378">
        <v>19.940000000000001</v>
      </c>
      <c r="J184" s="378">
        <v>123.76</v>
      </c>
    </row>
    <row r="185" spans="1:10" ht="25.9" customHeight="1" x14ac:dyDescent="0.2">
      <c r="A185" s="379" t="s">
        <v>479</v>
      </c>
      <c r="B185" s="380" t="s">
        <v>628</v>
      </c>
      <c r="C185" s="379" t="s">
        <v>438</v>
      </c>
      <c r="D185" s="379" t="s">
        <v>629</v>
      </c>
      <c r="E185" s="568" t="s">
        <v>482</v>
      </c>
      <c r="F185" s="568"/>
      <c r="G185" s="381" t="s">
        <v>478</v>
      </c>
      <c r="H185" s="382">
        <v>0.81869999999999998</v>
      </c>
      <c r="I185" s="383">
        <v>110</v>
      </c>
      <c r="J185" s="383">
        <v>90.05</v>
      </c>
    </row>
    <row r="186" spans="1:10" ht="24" customHeight="1" x14ac:dyDescent="0.2">
      <c r="A186" s="379" t="s">
        <v>479</v>
      </c>
      <c r="B186" s="380" t="s">
        <v>570</v>
      </c>
      <c r="C186" s="379" t="s">
        <v>438</v>
      </c>
      <c r="D186" s="379" t="s">
        <v>571</v>
      </c>
      <c r="E186" s="568" t="s">
        <v>482</v>
      </c>
      <c r="F186" s="568"/>
      <c r="G186" s="381" t="s">
        <v>50</v>
      </c>
      <c r="H186" s="382">
        <v>277.8415</v>
      </c>
      <c r="I186" s="383">
        <v>1.1000000000000001</v>
      </c>
      <c r="J186" s="383">
        <v>305.62</v>
      </c>
    </row>
    <row r="187" spans="1:10" ht="25.9" customHeight="1" x14ac:dyDescent="0.2">
      <c r="A187" s="379" t="s">
        <v>479</v>
      </c>
      <c r="B187" s="380" t="s">
        <v>630</v>
      </c>
      <c r="C187" s="379" t="s">
        <v>438</v>
      </c>
      <c r="D187" s="379" t="s">
        <v>631</v>
      </c>
      <c r="E187" s="568" t="s">
        <v>482</v>
      </c>
      <c r="F187" s="568"/>
      <c r="G187" s="381" t="s">
        <v>478</v>
      </c>
      <c r="H187" s="382">
        <v>0.58940000000000003</v>
      </c>
      <c r="I187" s="383">
        <v>213.87</v>
      </c>
      <c r="J187" s="383">
        <v>126.05</v>
      </c>
    </row>
    <row r="188" spans="1:10" ht="25.5" x14ac:dyDescent="0.2">
      <c r="A188" s="384"/>
      <c r="B188" s="384"/>
      <c r="C188" s="384"/>
      <c r="D188" s="384"/>
      <c r="E188" s="384" t="s">
        <v>492</v>
      </c>
      <c r="F188" s="385">
        <v>75.41</v>
      </c>
      <c r="G188" s="384" t="s">
        <v>493</v>
      </c>
      <c r="H188" s="385">
        <v>0</v>
      </c>
      <c r="I188" s="384" t="s">
        <v>494</v>
      </c>
      <c r="J188" s="385">
        <v>75.41</v>
      </c>
    </row>
    <row r="189" spans="1:10" ht="25.5" x14ac:dyDescent="0.2">
      <c r="A189" s="384"/>
      <c r="B189" s="384"/>
      <c r="C189" s="384"/>
      <c r="D189" s="384"/>
      <c r="E189" s="384" t="s">
        <v>495</v>
      </c>
      <c r="F189" s="385">
        <v>169.56</v>
      </c>
      <c r="G189" s="384"/>
      <c r="H189" s="565" t="s">
        <v>496</v>
      </c>
      <c r="I189" s="565"/>
      <c r="J189" s="385">
        <v>815.04</v>
      </c>
    </row>
    <row r="190" spans="1:10" ht="49.9" customHeight="1" thickBot="1" x14ac:dyDescent="0.25">
      <c r="A190" s="386"/>
      <c r="B190" s="386"/>
      <c r="C190" s="386"/>
      <c r="D190" s="386"/>
      <c r="E190" s="386"/>
      <c r="F190" s="386"/>
      <c r="G190" s="386" t="s">
        <v>497</v>
      </c>
      <c r="H190" s="387">
        <v>5.4</v>
      </c>
      <c r="I190" s="386" t="s">
        <v>498</v>
      </c>
      <c r="J190" s="388">
        <v>4401.21</v>
      </c>
    </row>
    <row r="191" spans="1:10" ht="1.1499999999999999" customHeight="1" thickTop="1" x14ac:dyDescent="0.2">
      <c r="A191" s="389"/>
      <c r="B191" s="389"/>
      <c r="C191" s="389"/>
      <c r="D191" s="389"/>
      <c r="E191" s="389"/>
      <c r="F191" s="389"/>
      <c r="G191" s="389"/>
      <c r="H191" s="389"/>
      <c r="I191" s="389"/>
      <c r="J191" s="389"/>
    </row>
    <row r="192" spans="1:10" ht="18" customHeight="1" x14ac:dyDescent="0.2">
      <c r="A192" s="366" t="s">
        <v>632</v>
      </c>
      <c r="B192" s="367" t="s">
        <v>450</v>
      </c>
      <c r="C192" s="366" t="s">
        <v>451</v>
      </c>
      <c r="D192" s="366" t="s">
        <v>452</v>
      </c>
      <c r="E192" s="569" t="s">
        <v>453</v>
      </c>
      <c r="F192" s="569"/>
      <c r="G192" s="368" t="s">
        <v>454</v>
      </c>
      <c r="H192" s="367" t="s">
        <v>455</v>
      </c>
      <c r="I192" s="367" t="s">
        <v>456</v>
      </c>
      <c r="J192" s="367" t="s">
        <v>457</v>
      </c>
    </row>
    <row r="193" spans="1:10" ht="25.9" customHeight="1" x14ac:dyDescent="0.2">
      <c r="A193" s="369" t="s">
        <v>458</v>
      </c>
      <c r="B193" s="370" t="s">
        <v>633</v>
      </c>
      <c r="C193" s="369" t="s">
        <v>438</v>
      </c>
      <c r="D193" s="369" t="s">
        <v>381</v>
      </c>
      <c r="E193" s="566" t="s">
        <v>477</v>
      </c>
      <c r="F193" s="566"/>
      <c r="G193" s="371" t="s">
        <v>524</v>
      </c>
      <c r="H193" s="372">
        <v>1</v>
      </c>
      <c r="I193" s="373">
        <v>95.86</v>
      </c>
      <c r="J193" s="373">
        <v>95.86</v>
      </c>
    </row>
    <row r="194" spans="1:10" ht="25.9" customHeight="1" x14ac:dyDescent="0.2">
      <c r="A194" s="374" t="s">
        <v>462</v>
      </c>
      <c r="B194" s="375" t="s">
        <v>463</v>
      </c>
      <c r="C194" s="374" t="s">
        <v>438</v>
      </c>
      <c r="D194" s="374" t="s">
        <v>464</v>
      </c>
      <c r="E194" s="567" t="s">
        <v>465</v>
      </c>
      <c r="F194" s="567"/>
      <c r="G194" s="376" t="s">
        <v>217</v>
      </c>
      <c r="H194" s="377">
        <v>3.0000000000000001E-3</v>
      </c>
      <c r="I194" s="378">
        <v>20.27</v>
      </c>
      <c r="J194" s="378">
        <v>0.06</v>
      </c>
    </row>
    <row r="195" spans="1:10" ht="24" customHeight="1" x14ac:dyDescent="0.2">
      <c r="A195" s="374" t="s">
        <v>462</v>
      </c>
      <c r="B195" s="375" t="s">
        <v>466</v>
      </c>
      <c r="C195" s="374" t="s">
        <v>438</v>
      </c>
      <c r="D195" s="374" t="s">
        <v>467</v>
      </c>
      <c r="E195" s="567" t="s">
        <v>465</v>
      </c>
      <c r="F195" s="567"/>
      <c r="G195" s="376" t="s">
        <v>217</v>
      </c>
      <c r="H195" s="377">
        <v>3.0000000000000001E-3</v>
      </c>
      <c r="I195" s="378">
        <v>24.39</v>
      </c>
      <c r="J195" s="378">
        <v>7.0000000000000007E-2</v>
      </c>
    </row>
    <row r="196" spans="1:10" ht="39" customHeight="1" x14ac:dyDescent="0.2">
      <c r="A196" s="374" t="s">
        <v>462</v>
      </c>
      <c r="B196" s="375" t="s">
        <v>468</v>
      </c>
      <c r="C196" s="374" t="s">
        <v>438</v>
      </c>
      <c r="D196" s="374" t="s">
        <v>469</v>
      </c>
      <c r="E196" s="567" t="s">
        <v>470</v>
      </c>
      <c r="F196" s="567"/>
      <c r="G196" s="376" t="s">
        <v>471</v>
      </c>
      <c r="H196" s="377">
        <v>3.0000000000000001E-3</v>
      </c>
      <c r="I196" s="378">
        <v>26.27</v>
      </c>
      <c r="J196" s="378">
        <v>7.0000000000000007E-2</v>
      </c>
    </row>
    <row r="197" spans="1:10" ht="39" customHeight="1" x14ac:dyDescent="0.2">
      <c r="A197" s="374" t="s">
        <v>462</v>
      </c>
      <c r="B197" s="375" t="s">
        <v>472</v>
      </c>
      <c r="C197" s="374" t="s">
        <v>438</v>
      </c>
      <c r="D197" s="374" t="s">
        <v>473</v>
      </c>
      <c r="E197" s="567" t="s">
        <v>470</v>
      </c>
      <c r="F197" s="567"/>
      <c r="G197" s="376" t="s">
        <v>474</v>
      </c>
      <c r="H197" s="377">
        <v>1.04E-2</v>
      </c>
      <c r="I197" s="378">
        <v>24.67</v>
      </c>
      <c r="J197" s="378">
        <v>0.25</v>
      </c>
    </row>
    <row r="198" spans="1:10" ht="39" customHeight="1" x14ac:dyDescent="0.2">
      <c r="A198" s="379" t="s">
        <v>479</v>
      </c>
      <c r="B198" s="380" t="s">
        <v>634</v>
      </c>
      <c r="C198" s="379" t="s">
        <v>438</v>
      </c>
      <c r="D198" s="379" t="s">
        <v>635</v>
      </c>
      <c r="E198" s="568" t="s">
        <v>482</v>
      </c>
      <c r="F198" s="568"/>
      <c r="G198" s="381" t="s">
        <v>69</v>
      </c>
      <c r="H198" s="382">
        <v>3.855</v>
      </c>
      <c r="I198" s="383">
        <v>24.75</v>
      </c>
      <c r="J198" s="383">
        <v>95.41</v>
      </c>
    </row>
    <row r="199" spans="1:10" ht="25.5" x14ac:dyDescent="0.2">
      <c r="A199" s="384"/>
      <c r="B199" s="384"/>
      <c r="C199" s="384"/>
      <c r="D199" s="384"/>
      <c r="E199" s="384" t="s">
        <v>492</v>
      </c>
      <c r="F199" s="385">
        <v>0.3</v>
      </c>
      <c r="G199" s="384" t="s">
        <v>493</v>
      </c>
      <c r="H199" s="385">
        <v>0</v>
      </c>
      <c r="I199" s="384" t="s">
        <v>494</v>
      </c>
      <c r="J199" s="385">
        <v>0.3</v>
      </c>
    </row>
    <row r="200" spans="1:10" ht="25.5" x14ac:dyDescent="0.2">
      <c r="A200" s="384"/>
      <c r="B200" s="384"/>
      <c r="C200" s="384"/>
      <c r="D200" s="384"/>
      <c r="E200" s="384" t="s">
        <v>495</v>
      </c>
      <c r="F200" s="385">
        <v>25.18</v>
      </c>
      <c r="G200" s="384"/>
      <c r="H200" s="565" t="s">
        <v>496</v>
      </c>
      <c r="I200" s="565"/>
      <c r="J200" s="385">
        <v>121.04</v>
      </c>
    </row>
    <row r="201" spans="1:10" ht="49.9" customHeight="1" thickBot="1" x14ac:dyDescent="0.25">
      <c r="A201" s="386"/>
      <c r="B201" s="386"/>
      <c r="C201" s="386"/>
      <c r="D201" s="386"/>
      <c r="E201" s="386"/>
      <c r="F201" s="386"/>
      <c r="G201" s="386" t="s">
        <v>497</v>
      </c>
      <c r="H201" s="387">
        <v>94.8</v>
      </c>
      <c r="I201" s="386" t="s">
        <v>498</v>
      </c>
      <c r="J201" s="388">
        <v>11474.59</v>
      </c>
    </row>
    <row r="202" spans="1:10" ht="1.1499999999999999" customHeight="1" thickTop="1" x14ac:dyDescent="0.2">
      <c r="A202" s="389"/>
      <c r="B202" s="389"/>
      <c r="C202" s="389"/>
      <c r="D202" s="389"/>
      <c r="E202" s="389"/>
      <c r="F202" s="389"/>
      <c r="G202" s="389"/>
      <c r="H202" s="389"/>
      <c r="I202" s="389"/>
      <c r="J202" s="389"/>
    </row>
    <row r="203" spans="1:10" ht="24" customHeight="1" x14ac:dyDescent="0.2">
      <c r="A203" s="363" t="s">
        <v>636</v>
      </c>
      <c r="B203" s="363"/>
      <c r="C203" s="363"/>
      <c r="D203" s="363" t="s">
        <v>55</v>
      </c>
      <c r="E203" s="363"/>
      <c r="F203" s="571"/>
      <c r="G203" s="571"/>
      <c r="H203" s="364"/>
      <c r="I203" s="363"/>
      <c r="J203" s="365">
        <v>9427.68</v>
      </c>
    </row>
    <row r="204" spans="1:10" ht="18" customHeight="1" x14ac:dyDescent="0.2">
      <c r="A204" s="366" t="s">
        <v>637</v>
      </c>
      <c r="B204" s="367" t="s">
        <v>450</v>
      </c>
      <c r="C204" s="366" t="s">
        <v>451</v>
      </c>
      <c r="D204" s="366" t="s">
        <v>452</v>
      </c>
      <c r="E204" s="569" t="s">
        <v>453</v>
      </c>
      <c r="F204" s="569"/>
      <c r="G204" s="368" t="s">
        <v>454</v>
      </c>
      <c r="H204" s="367" t="s">
        <v>455</v>
      </c>
      <c r="I204" s="367" t="s">
        <v>456</v>
      </c>
      <c r="J204" s="367" t="s">
        <v>457</v>
      </c>
    </row>
    <row r="205" spans="1:10" ht="25.9" customHeight="1" x14ac:dyDescent="0.2">
      <c r="A205" s="369" t="s">
        <v>458</v>
      </c>
      <c r="B205" s="370" t="s">
        <v>638</v>
      </c>
      <c r="C205" s="369" t="s">
        <v>438</v>
      </c>
      <c r="D205" s="369" t="s">
        <v>382</v>
      </c>
      <c r="E205" s="566" t="s">
        <v>592</v>
      </c>
      <c r="F205" s="566"/>
      <c r="G205" s="371" t="s">
        <v>69</v>
      </c>
      <c r="H205" s="372">
        <v>1</v>
      </c>
      <c r="I205" s="373">
        <v>51.85</v>
      </c>
      <c r="J205" s="373">
        <v>51.85</v>
      </c>
    </row>
    <row r="206" spans="1:10" ht="24" customHeight="1" x14ac:dyDescent="0.2">
      <c r="A206" s="374" t="s">
        <v>462</v>
      </c>
      <c r="B206" s="375" t="s">
        <v>504</v>
      </c>
      <c r="C206" s="374" t="s">
        <v>438</v>
      </c>
      <c r="D206" s="374" t="s">
        <v>505</v>
      </c>
      <c r="E206" s="567" t="s">
        <v>465</v>
      </c>
      <c r="F206" s="567"/>
      <c r="G206" s="376" t="s">
        <v>217</v>
      </c>
      <c r="H206" s="377">
        <v>0.20699999999999999</v>
      </c>
      <c r="I206" s="378">
        <v>19.940000000000001</v>
      </c>
      <c r="J206" s="378">
        <v>4.12</v>
      </c>
    </row>
    <row r="207" spans="1:10" ht="24" customHeight="1" x14ac:dyDescent="0.2">
      <c r="A207" s="374" t="s">
        <v>462</v>
      </c>
      <c r="B207" s="375" t="s">
        <v>603</v>
      </c>
      <c r="C207" s="374" t="s">
        <v>438</v>
      </c>
      <c r="D207" s="374" t="s">
        <v>604</v>
      </c>
      <c r="E207" s="567" t="s">
        <v>465</v>
      </c>
      <c r="F207" s="567"/>
      <c r="G207" s="376" t="s">
        <v>217</v>
      </c>
      <c r="H207" s="377">
        <v>0.112</v>
      </c>
      <c r="I207" s="378">
        <v>24.19</v>
      </c>
      <c r="J207" s="378">
        <v>2.7</v>
      </c>
    </row>
    <row r="208" spans="1:10" ht="39" customHeight="1" x14ac:dyDescent="0.2">
      <c r="A208" s="374" t="s">
        <v>462</v>
      </c>
      <c r="B208" s="375" t="s">
        <v>593</v>
      </c>
      <c r="C208" s="374" t="s">
        <v>438</v>
      </c>
      <c r="D208" s="374" t="s">
        <v>594</v>
      </c>
      <c r="E208" s="567" t="s">
        <v>470</v>
      </c>
      <c r="F208" s="567"/>
      <c r="G208" s="376" t="s">
        <v>471</v>
      </c>
      <c r="H208" s="377">
        <v>1.32E-2</v>
      </c>
      <c r="I208" s="378">
        <v>23.23</v>
      </c>
      <c r="J208" s="378">
        <v>0.3</v>
      </c>
    </row>
    <row r="209" spans="1:10" ht="39" customHeight="1" x14ac:dyDescent="0.2">
      <c r="A209" s="374" t="s">
        <v>462</v>
      </c>
      <c r="B209" s="375" t="s">
        <v>595</v>
      </c>
      <c r="C209" s="374" t="s">
        <v>438</v>
      </c>
      <c r="D209" s="374" t="s">
        <v>596</v>
      </c>
      <c r="E209" s="567" t="s">
        <v>470</v>
      </c>
      <c r="F209" s="567"/>
      <c r="G209" s="376" t="s">
        <v>474</v>
      </c>
      <c r="H209" s="377">
        <v>1.83E-2</v>
      </c>
      <c r="I209" s="378">
        <v>22.01</v>
      </c>
      <c r="J209" s="378">
        <v>0.4</v>
      </c>
    </row>
    <row r="210" spans="1:10" ht="25.9" customHeight="1" x14ac:dyDescent="0.2">
      <c r="A210" s="379" t="s">
        <v>479</v>
      </c>
      <c r="B210" s="380" t="s">
        <v>639</v>
      </c>
      <c r="C210" s="379" t="s">
        <v>438</v>
      </c>
      <c r="D210" s="379" t="s">
        <v>640</v>
      </c>
      <c r="E210" s="568" t="s">
        <v>482</v>
      </c>
      <c r="F210" s="568"/>
      <c r="G210" s="381" t="s">
        <v>641</v>
      </c>
      <c r="H210" s="382">
        <v>0.19800000000000001</v>
      </c>
      <c r="I210" s="383">
        <v>42.54</v>
      </c>
      <c r="J210" s="383">
        <v>8.42</v>
      </c>
    </row>
    <row r="211" spans="1:10" ht="25.9" customHeight="1" x14ac:dyDescent="0.2">
      <c r="A211" s="379" t="s">
        <v>479</v>
      </c>
      <c r="B211" s="380" t="s">
        <v>642</v>
      </c>
      <c r="C211" s="379" t="s">
        <v>438</v>
      </c>
      <c r="D211" s="379" t="s">
        <v>643</v>
      </c>
      <c r="E211" s="568" t="s">
        <v>482</v>
      </c>
      <c r="F211" s="568"/>
      <c r="G211" s="381" t="s">
        <v>50</v>
      </c>
      <c r="H211" s="382">
        <v>6.0000000000000001E-3</v>
      </c>
      <c r="I211" s="383">
        <v>15.91</v>
      </c>
      <c r="J211" s="383">
        <v>0.09</v>
      </c>
    </row>
    <row r="212" spans="1:10" ht="25.9" customHeight="1" x14ac:dyDescent="0.2">
      <c r="A212" s="379" t="s">
        <v>479</v>
      </c>
      <c r="B212" s="380" t="s">
        <v>644</v>
      </c>
      <c r="C212" s="379" t="s">
        <v>438</v>
      </c>
      <c r="D212" s="379" t="s">
        <v>645</v>
      </c>
      <c r="E212" s="568" t="s">
        <v>482</v>
      </c>
      <c r="F212" s="568"/>
      <c r="G212" s="381" t="s">
        <v>50</v>
      </c>
      <c r="H212" s="382">
        <v>1.1999999999999999E-3</v>
      </c>
      <c r="I212" s="383">
        <v>69.78</v>
      </c>
      <c r="J212" s="383">
        <v>0.08</v>
      </c>
    </row>
    <row r="213" spans="1:10" ht="24" customHeight="1" x14ac:dyDescent="0.2">
      <c r="A213" s="379" t="s">
        <v>479</v>
      </c>
      <c r="B213" s="380" t="s">
        <v>646</v>
      </c>
      <c r="C213" s="379" t="s">
        <v>438</v>
      </c>
      <c r="D213" s="379" t="s">
        <v>647</v>
      </c>
      <c r="E213" s="568" t="s">
        <v>482</v>
      </c>
      <c r="F213" s="568"/>
      <c r="G213" s="381" t="s">
        <v>50</v>
      </c>
      <c r="H213" s="382">
        <v>4.4999999999999998E-2</v>
      </c>
      <c r="I213" s="383">
        <v>252.27</v>
      </c>
      <c r="J213" s="383">
        <v>11.35</v>
      </c>
    </row>
    <row r="214" spans="1:10" ht="25.9" customHeight="1" x14ac:dyDescent="0.2">
      <c r="A214" s="379" t="s">
        <v>479</v>
      </c>
      <c r="B214" s="380" t="s">
        <v>648</v>
      </c>
      <c r="C214" s="379" t="s">
        <v>438</v>
      </c>
      <c r="D214" s="379" t="s">
        <v>649</v>
      </c>
      <c r="E214" s="568" t="s">
        <v>482</v>
      </c>
      <c r="F214" s="568"/>
      <c r="G214" s="381" t="s">
        <v>69</v>
      </c>
      <c r="H214" s="382">
        <v>1.05</v>
      </c>
      <c r="I214" s="383">
        <v>23.23</v>
      </c>
      <c r="J214" s="383">
        <v>24.39</v>
      </c>
    </row>
    <row r="215" spans="1:10" ht="25.5" x14ac:dyDescent="0.2">
      <c r="A215" s="384"/>
      <c r="B215" s="384"/>
      <c r="C215" s="384"/>
      <c r="D215" s="384"/>
      <c r="E215" s="384" t="s">
        <v>492</v>
      </c>
      <c r="F215" s="385">
        <v>4.8</v>
      </c>
      <c r="G215" s="384" t="s">
        <v>493</v>
      </c>
      <c r="H215" s="385">
        <v>0</v>
      </c>
      <c r="I215" s="384" t="s">
        <v>494</v>
      </c>
      <c r="J215" s="385">
        <v>4.8</v>
      </c>
    </row>
    <row r="216" spans="1:10" ht="25.5" x14ac:dyDescent="0.2">
      <c r="A216" s="384"/>
      <c r="B216" s="384"/>
      <c r="C216" s="384"/>
      <c r="D216" s="384"/>
      <c r="E216" s="384" t="s">
        <v>495</v>
      </c>
      <c r="F216" s="385">
        <v>13.62</v>
      </c>
      <c r="G216" s="384"/>
      <c r="H216" s="565" t="s">
        <v>496</v>
      </c>
      <c r="I216" s="565"/>
      <c r="J216" s="385">
        <v>65.47</v>
      </c>
    </row>
    <row r="217" spans="1:10" ht="49.9" customHeight="1" thickBot="1" x14ac:dyDescent="0.25">
      <c r="A217" s="386"/>
      <c r="B217" s="386"/>
      <c r="C217" s="386"/>
      <c r="D217" s="386"/>
      <c r="E217" s="386"/>
      <c r="F217" s="386"/>
      <c r="G217" s="386" t="s">
        <v>497</v>
      </c>
      <c r="H217" s="387">
        <v>144</v>
      </c>
      <c r="I217" s="386" t="s">
        <v>498</v>
      </c>
      <c r="J217" s="388">
        <v>9427.68</v>
      </c>
    </row>
    <row r="218" spans="1:10" ht="1.1499999999999999" customHeight="1" thickTop="1" x14ac:dyDescent="0.2">
      <c r="A218" s="389"/>
      <c r="B218" s="389"/>
      <c r="C218" s="389"/>
      <c r="D218" s="389"/>
      <c r="E218" s="389"/>
      <c r="F218" s="389"/>
      <c r="G218" s="389"/>
      <c r="H218" s="389"/>
      <c r="I218" s="389"/>
      <c r="J218" s="389"/>
    </row>
    <row r="219" spans="1:10" ht="24" customHeight="1" x14ac:dyDescent="0.2">
      <c r="A219" s="363" t="s">
        <v>650</v>
      </c>
      <c r="B219" s="363"/>
      <c r="C219" s="363"/>
      <c r="D219" s="363" t="s">
        <v>59</v>
      </c>
      <c r="E219" s="363"/>
      <c r="F219" s="571"/>
      <c r="G219" s="571"/>
      <c r="H219" s="364"/>
      <c r="I219" s="363"/>
      <c r="J219" s="365">
        <v>46748.01</v>
      </c>
    </row>
    <row r="220" spans="1:10" ht="18" customHeight="1" x14ac:dyDescent="0.2">
      <c r="A220" s="366" t="s">
        <v>651</v>
      </c>
      <c r="B220" s="367" t="s">
        <v>450</v>
      </c>
      <c r="C220" s="366" t="s">
        <v>451</v>
      </c>
      <c r="D220" s="366" t="s">
        <v>452</v>
      </c>
      <c r="E220" s="569" t="s">
        <v>453</v>
      </c>
      <c r="F220" s="569"/>
      <c r="G220" s="368" t="s">
        <v>454</v>
      </c>
      <c r="H220" s="367" t="s">
        <v>455</v>
      </c>
      <c r="I220" s="367" t="s">
        <v>456</v>
      </c>
      <c r="J220" s="367" t="s">
        <v>457</v>
      </c>
    </row>
    <row r="221" spans="1:10" ht="39" customHeight="1" x14ac:dyDescent="0.2">
      <c r="A221" s="369" t="s">
        <v>458</v>
      </c>
      <c r="B221" s="370" t="s">
        <v>652</v>
      </c>
      <c r="C221" s="369" t="s">
        <v>438</v>
      </c>
      <c r="D221" s="369" t="s">
        <v>383</v>
      </c>
      <c r="E221" s="566" t="s">
        <v>653</v>
      </c>
      <c r="F221" s="566"/>
      <c r="G221" s="371" t="s">
        <v>524</v>
      </c>
      <c r="H221" s="372">
        <v>1</v>
      </c>
      <c r="I221" s="373">
        <v>489.72</v>
      </c>
      <c r="J221" s="373">
        <v>489.72</v>
      </c>
    </row>
    <row r="222" spans="1:10" ht="24" customHeight="1" x14ac:dyDescent="0.2">
      <c r="A222" s="374" t="s">
        <v>462</v>
      </c>
      <c r="B222" s="375" t="s">
        <v>509</v>
      </c>
      <c r="C222" s="374" t="s">
        <v>438</v>
      </c>
      <c r="D222" s="374" t="s">
        <v>510</v>
      </c>
      <c r="E222" s="567" t="s">
        <v>465</v>
      </c>
      <c r="F222" s="567"/>
      <c r="G222" s="376" t="s">
        <v>217</v>
      </c>
      <c r="H222" s="377">
        <v>0.3826</v>
      </c>
      <c r="I222" s="378">
        <v>24.72</v>
      </c>
      <c r="J222" s="378">
        <v>9.4499999999999993</v>
      </c>
    </row>
    <row r="223" spans="1:10" ht="24" customHeight="1" x14ac:dyDescent="0.2">
      <c r="A223" s="374" t="s">
        <v>462</v>
      </c>
      <c r="B223" s="375" t="s">
        <v>504</v>
      </c>
      <c r="C223" s="374" t="s">
        <v>438</v>
      </c>
      <c r="D223" s="374" t="s">
        <v>505</v>
      </c>
      <c r="E223" s="567" t="s">
        <v>465</v>
      </c>
      <c r="F223" s="567"/>
      <c r="G223" s="376" t="s">
        <v>217</v>
      </c>
      <c r="H223" s="377">
        <v>0.191</v>
      </c>
      <c r="I223" s="378">
        <v>19.940000000000001</v>
      </c>
      <c r="J223" s="378">
        <v>3.8</v>
      </c>
    </row>
    <row r="224" spans="1:10" ht="25.9" customHeight="1" x14ac:dyDescent="0.2">
      <c r="A224" s="379" t="s">
        <v>479</v>
      </c>
      <c r="B224" s="380" t="s">
        <v>639</v>
      </c>
      <c r="C224" s="379" t="s">
        <v>438</v>
      </c>
      <c r="D224" s="379" t="s">
        <v>640</v>
      </c>
      <c r="E224" s="568" t="s">
        <v>482</v>
      </c>
      <c r="F224" s="568"/>
      <c r="G224" s="381" t="s">
        <v>641</v>
      </c>
      <c r="H224" s="382">
        <v>0.88290000000000002</v>
      </c>
      <c r="I224" s="383">
        <v>42.54</v>
      </c>
      <c r="J224" s="383">
        <v>37.549999999999997</v>
      </c>
    </row>
    <row r="225" spans="1:10" ht="39" customHeight="1" x14ac:dyDescent="0.2">
      <c r="A225" s="379" t="s">
        <v>479</v>
      </c>
      <c r="B225" s="380" t="s">
        <v>654</v>
      </c>
      <c r="C225" s="379" t="s">
        <v>438</v>
      </c>
      <c r="D225" s="379" t="s">
        <v>655</v>
      </c>
      <c r="E225" s="568" t="s">
        <v>482</v>
      </c>
      <c r="F225" s="568"/>
      <c r="G225" s="381" t="s">
        <v>151</v>
      </c>
      <c r="H225" s="382">
        <v>4.8166000000000002</v>
      </c>
      <c r="I225" s="383">
        <v>1.04</v>
      </c>
      <c r="J225" s="383">
        <v>5</v>
      </c>
    </row>
    <row r="226" spans="1:10" ht="39" customHeight="1" x14ac:dyDescent="0.2">
      <c r="A226" s="379" t="s">
        <v>479</v>
      </c>
      <c r="B226" s="380" t="s">
        <v>656</v>
      </c>
      <c r="C226" s="379" t="s">
        <v>438</v>
      </c>
      <c r="D226" s="379" t="s">
        <v>657</v>
      </c>
      <c r="E226" s="568" t="s">
        <v>482</v>
      </c>
      <c r="F226" s="568"/>
      <c r="G226" s="381" t="s">
        <v>69</v>
      </c>
      <c r="H226" s="382">
        <v>6.8503999999999996</v>
      </c>
      <c r="I226" s="383">
        <v>17.22</v>
      </c>
      <c r="J226" s="383">
        <v>117.96</v>
      </c>
    </row>
    <row r="227" spans="1:10" ht="39" customHeight="1" x14ac:dyDescent="0.2">
      <c r="A227" s="379" t="s">
        <v>479</v>
      </c>
      <c r="B227" s="380" t="s">
        <v>658</v>
      </c>
      <c r="C227" s="379" t="s">
        <v>438</v>
      </c>
      <c r="D227" s="379" t="s">
        <v>659</v>
      </c>
      <c r="E227" s="568" t="s">
        <v>482</v>
      </c>
      <c r="F227" s="568"/>
      <c r="G227" s="381" t="s">
        <v>151</v>
      </c>
      <c r="H227" s="382">
        <v>0.54730000000000001</v>
      </c>
      <c r="I227" s="383">
        <v>577.32000000000005</v>
      </c>
      <c r="J227" s="383">
        <v>315.95999999999998</v>
      </c>
    </row>
    <row r="228" spans="1:10" ht="25.5" x14ac:dyDescent="0.2">
      <c r="A228" s="384"/>
      <c r="B228" s="384"/>
      <c r="C228" s="384"/>
      <c r="D228" s="384"/>
      <c r="E228" s="384" t="s">
        <v>492</v>
      </c>
      <c r="F228" s="385">
        <v>8.75</v>
      </c>
      <c r="G228" s="384" t="s">
        <v>493</v>
      </c>
      <c r="H228" s="385">
        <v>0</v>
      </c>
      <c r="I228" s="384" t="s">
        <v>494</v>
      </c>
      <c r="J228" s="385">
        <v>8.75</v>
      </c>
    </row>
    <row r="229" spans="1:10" ht="25.5" x14ac:dyDescent="0.2">
      <c r="A229" s="384"/>
      <c r="B229" s="384"/>
      <c r="C229" s="384"/>
      <c r="D229" s="384"/>
      <c r="E229" s="384" t="s">
        <v>495</v>
      </c>
      <c r="F229" s="385">
        <v>128.63999999999999</v>
      </c>
      <c r="G229" s="384"/>
      <c r="H229" s="565" t="s">
        <v>496</v>
      </c>
      <c r="I229" s="565"/>
      <c r="J229" s="385">
        <v>618.36</v>
      </c>
    </row>
    <row r="230" spans="1:10" ht="49.9" customHeight="1" thickBot="1" x14ac:dyDescent="0.25">
      <c r="A230" s="386"/>
      <c r="B230" s="386"/>
      <c r="C230" s="386"/>
      <c r="D230" s="386"/>
      <c r="E230" s="386"/>
      <c r="F230" s="386"/>
      <c r="G230" s="386" t="s">
        <v>497</v>
      </c>
      <c r="H230" s="387">
        <v>75.599999999999994</v>
      </c>
      <c r="I230" s="386" t="s">
        <v>498</v>
      </c>
      <c r="J230" s="388">
        <v>46748.01</v>
      </c>
    </row>
    <row r="231" spans="1:10" ht="1.1499999999999999" customHeight="1" thickTop="1" x14ac:dyDescent="0.2">
      <c r="A231" s="389"/>
      <c r="B231" s="389"/>
      <c r="C231" s="389"/>
      <c r="D231" s="389"/>
      <c r="E231" s="389"/>
      <c r="F231" s="389"/>
      <c r="G231" s="389"/>
      <c r="H231" s="389"/>
      <c r="I231" s="389"/>
      <c r="J231" s="389"/>
    </row>
    <row r="232" spans="1:10" ht="24" customHeight="1" x14ac:dyDescent="0.2">
      <c r="A232" s="363" t="s">
        <v>660</v>
      </c>
      <c r="B232" s="363"/>
      <c r="C232" s="363"/>
      <c r="D232" s="363" t="s">
        <v>63</v>
      </c>
      <c r="E232" s="363"/>
      <c r="F232" s="571"/>
      <c r="G232" s="571"/>
      <c r="H232" s="364"/>
      <c r="I232" s="363"/>
      <c r="J232" s="365">
        <v>21946.91</v>
      </c>
    </row>
    <row r="233" spans="1:10" ht="18" customHeight="1" x14ac:dyDescent="0.2">
      <c r="A233" s="366" t="s">
        <v>661</v>
      </c>
      <c r="B233" s="367" t="s">
        <v>450</v>
      </c>
      <c r="C233" s="366" t="s">
        <v>451</v>
      </c>
      <c r="D233" s="366" t="s">
        <v>452</v>
      </c>
      <c r="E233" s="569" t="s">
        <v>453</v>
      </c>
      <c r="F233" s="569"/>
      <c r="G233" s="368" t="s">
        <v>454</v>
      </c>
      <c r="H233" s="367" t="s">
        <v>455</v>
      </c>
      <c r="I233" s="367" t="s">
        <v>456</v>
      </c>
      <c r="J233" s="367" t="s">
        <v>457</v>
      </c>
    </row>
    <row r="234" spans="1:10" ht="25.9" customHeight="1" x14ac:dyDescent="0.2">
      <c r="A234" s="369" t="s">
        <v>458</v>
      </c>
      <c r="B234" s="370" t="s">
        <v>662</v>
      </c>
      <c r="C234" s="369" t="s">
        <v>438</v>
      </c>
      <c r="D234" s="369" t="s">
        <v>384</v>
      </c>
      <c r="E234" s="566" t="s">
        <v>663</v>
      </c>
      <c r="F234" s="566"/>
      <c r="G234" s="371" t="s">
        <v>524</v>
      </c>
      <c r="H234" s="372">
        <v>1</v>
      </c>
      <c r="I234" s="373">
        <v>13.24</v>
      </c>
      <c r="J234" s="373">
        <v>13.24</v>
      </c>
    </row>
    <row r="235" spans="1:10" ht="24" customHeight="1" x14ac:dyDescent="0.2">
      <c r="A235" s="374" t="s">
        <v>462</v>
      </c>
      <c r="B235" s="375" t="s">
        <v>664</v>
      </c>
      <c r="C235" s="374" t="s">
        <v>438</v>
      </c>
      <c r="D235" s="374" t="s">
        <v>665</v>
      </c>
      <c r="E235" s="567" t="s">
        <v>465</v>
      </c>
      <c r="F235" s="567"/>
      <c r="G235" s="376" t="s">
        <v>217</v>
      </c>
      <c r="H235" s="377">
        <v>0.16309999999999999</v>
      </c>
      <c r="I235" s="378">
        <v>26.23</v>
      </c>
      <c r="J235" s="378">
        <v>4.2699999999999996</v>
      </c>
    </row>
    <row r="236" spans="1:10" ht="24" customHeight="1" x14ac:dyDescent="0.2">
      <c r="A236" s="374" t="s">
        <v>462</v>
      </c>
      <c r="B236" s="375" t="s">
        <v>504</v>
      </c>
      <c r="C236" s="374" t="s">
        <v>438</v>
      </c>
      <c r="D236" s="374" t="s">
        <v>505</v>
      </c>
      <c r="E236" s="567" t="s">
        <v>465</v>
      </c>
      <c r="F236" s="567"/>
      <c r="G236" s="376" t="s">
        <v>217</v>
      </c>
      <c r="H236" s="377">
        <v>5.4399999999999997E-2</v>
      </c>
      <c r="I236" s="378">
        <v>19.940000000000001</v>
      </c>
      <c r="J236" s="378">
        <v>1.08</v>
      </c>
    </row>
    <row r="237" spans="1:10" ht="24" customHeight="1" x14ac:dyDescent="0.2">
      <c r="A237" s="379" t="s">
        <v>479</v>
      </c>
      <c r="B237" s="380" t="s">
        <v>487</v>
      </c>
      <c r="C237" s="379" t="s">
        <v>438</v>
      </c>
      <c r="D237" s="379" t="s">
        <v>488</v>
      </c>
      <c r="E237" s="568" t="s">
        <v>482</v>
      </c>
      <c r="F237" s="568"/>
      <c r="G237" s="381" t="s">
        <v>489</v>
      </c>
      <c r="H237" s="382">
        <v>0.22850000000000001</v>
      </c>
      <c r="I237" s="383">
        <v>34.549999999999997</v>
      </c>
      <c r="J237" s="383">
        <v>7.89</v>
      </c>
    </row>
    <row r="238" spans="1:10" ht="25.5" x14ac:dyDescent="0.2">
      <c r="A238" s="384"/>
      <c r="B238" s="384"/>
      <c r="C238" s="384"/>
      <c r="D238" s="384"/>
      <c r="E238" s="384" t="s">
        <v>492</v>
      </c>
      <c r="F238" s="385">
        <v>3.38</v>
      </c>
      <c r="G238" s="384" t="s">
        <v>493</v>
      </c>
      <c r="H238" s="385">
        <v>0</v>
      </c>
      <c r="I238" s="384" t="s">
        <v>494</v>
      </c>
      <c r="J238" s="385">
        <v>3.38</v>
      </c>
    </row>
    <row r="239" spans="1:10" ht="25.5" x14ac:dyDescent="0.2">
      <c r="A239" s="384"/>
      <c r="B239" s="384"/>
      <c r="C239" s="384"/>
      <c r="D239" s="384"/>
      <c r="E239" s="384" t="s">
        <v>495</v>
      </c>
      <c r="F239" s="385">
        <v>3.47</v>
      </c>
      <c r="G239" s="384"/>
      <c r="H239" s="565" t="s">
        <v>496</v>
      </c>
      <c r="I239" s="565"/>
      <c r="J239" s="385">
        <v>16.71</v>
      </c>
    </row>
    <row r="240" spans="1:10" ht="49.9" customHeight="1" thickBot="1" x14ac:dyDescent="0.25">
      <c r="A240" s="386"/>
      <c r="B240" s="386"/>
      <c r="C240" s="386"/>
      <c r="D240" s="386"/>
      <c r="E240" s="386"/>
      <c r="F240" s="386"/>
      <c r="G240" s="386" t="s">
        <v>497</v>
      </c>
      <c r="H240" s="387">
        <v>1313.4</v>
      </c>
      <c r="I240" s="386" t="s">
        <v>498</v>
      </c>
      <c r="J240" s="388">
        <v>21946.91</v>
      </c>
    </row>
    <row r="241" spans="1:10" ht="1.1499999999999999" customHeight="1" thickTop="1" x14ac:dyDescent="0.2">
      <c r="A241" s="389"/>
      <c r="B241" s="389"/>
      <c r="C241" s="389"/>
      <c r="D241" s="389"/>
      <c r="E241" s="389"/>
      <c r="F241" s="389"/>
      <c r="G241" s="389"/>
      <c r="H241" s="389"/>
      <c r="I241" s="389"/>
      <c r="J241" s="389"/>
    </row>
    <row r="242" spans="1:10" ht="25.9" customHeight="1" x14ac:dyDescent="0.2">
      <c r="A242" s="363" t="s">
        <v>666</v>
      </c>
      <c r="B242" s="363"/>
      <c r="C242" s="363"/>
      <c r="D242" s="363" t="s">
        <v>67</v>
      </c>
      <c r="E242" s="363"/>
      <c r="F242" s="571"/>
      <c r="G242" s="571"/>
      <c r="H242" s="364"/>
      <c r="I242" s="363"/>
      <c r="J242" s="365">
        <v>3653.1</v>
      </c>
    </row>
    <row r="243" spans="1:10" ht="18" customHeight="1" x14ac:dyDescent="0.2">
      <c r="A243" s="366" t="s">
        <v>667</v>
      </c>
      <c r="B243" s="367" t="s">
        <v>450</v>
      </c>
      <c r="C243" s="366" t="s">
        <v>451</v>
      </c>
      <c r="D243" s="366" t="s">
        <v>452</v>
      </c>
      <c r="E243" s="569" t="s">
        <v>453</v>
      </c>
      <c r="F243" s="569"/>
      <c r="G243" s="368" t="s">
        <v>454</v>
      </c>
      <c r="H243" s="367" t="s">
        <v>455</v>
      </c>
      <c r="I243" s="367" t="s">
        <v>456</v>
      </c>
      <c r="J243" s="367" t="s">
        <v>457</v>
      </c>
    </row>
    <row r="244" spans="1:10" ht="39" customHeight="1" x14ac:dyDescent="0.2">
      <c r="A244" s="369" t="s">
        <v>458</v>
      </c>
      <c r="B244" s="370" t="s">
        <v>668</v>
      </c>
      <c r="C244" s="369" t="s">
        <v>438</v>
      </c>
      <c r="D244" s="369" t="s">
        <v>669</v>
      </c>
      <c r="E244" s="566" t="s">
        <v>670</v>
      </c>
      <c r="F244" s="566"/>
      <c r="G244" s="371" t="s">
        <v>69</v>
      </c>
      <c r="H244" s="372">
        <v>1</v>
      </c>
      <c r="I244" s="373">
        <v>10.039999999999999</v>
      </c>
      <c r="J244" s="373">
        <v>10.039999999999999</v>
      </c>
    </row>
    <row r="245" spans="1:10" ht="25.9" customHeight="1" x14ac:dyDescent="0.2">
      <c r="A245" s="374" t="s">
        <v>462</v>
      </c>
      <c r="B245" s="375" t="s">
        <v>671</v>
      </c>
      <c r="C245" s="374" t="s">
        <v>438</v>
      </c>
      <c r="D245" s="374" t="s">
        <v>672</v>
      </c>
      <c r="E245" s="567" t="s">
        <v>465</v>
      </c>
      <c r="F245" s="567"/>
      <c r="G245" s="376" t="s">
        <v>217</v>
      </c>
      <c r="H245" s="377">
        <v>0.13669999999999999</v>
      </c>
      <c r="I245" s="378">
        <v>19.77</v>
      </c>
      <c r="J245" s="378">
        <v>2.7</v>
      </c>
    </row>
    <row r="246" spans="1:10" ht="25.9" customHeight="1" x14ac:dyDescent="0.2">
      <c r="A246" s="374" t="s">
        <v>462</v>
      </c>
      <c r="B246" s="375" t="s">
        <v>673</v>
      </c>
      <c r="C246" s="374" t="s">
        <v>438</v>
      </c>
      <c r="D246" s="374" t="s">
        <v>674</v>
      </c>
      <c r="E246" s="567" t="s">
        <v>465</v>
      </c>
      <c r="F246" s="567"/>
      <c r="G246" s="376" t="s">
        <v>217</v>
      </c>
      <c r="H246" s="377">
        <v>0.13669999999999999</v>
      </c>
      <c r="I246" s="378">
        <v>23.96</v>
      </c>
      <c r="J246" s="378">
        <v>3.27</v>
      </c>
    </row>
    <row r="247" spans="1:10" ht="25.9" customHeight="1" x14ac:dyDescent="0.2">
      <c r="A247" s="379" t="s">
        <v>479</v>
      </c>
      <c r="B247" s="380" t="s">
        <v>675</v>
      </c>
      <c r="C247" s="379" t="s">
        <v>438</v>
      </c>
      <c r="D247" s="379" t="s">
        <v>676</v>
      </c>
      <c r="E247" s="568" t="s">
        <v>482</v>
      </c>
      <c r="F247" s="568"/>
      <c r="G247" s="381" t="s">
        <v>69</v>
      </c>
      <c r="H247" s="382">
        <v>1.0492999999999999</v>
      </c>
      <c r="I247" s="383">
        <v>3.83</v>
      </c>
      <c r="J247" s="383">
        <v>4.01</v>
      </c>
    </row>
    <row r="248" spans="1:10" ht="24" customHeight="1" x14ac:dyDescent="0.2">
      <c r="A248" s="379" t="s">
        <v>479</v>
      </c>
      <c r="B248" s="380" t="s">
        <v>677</v>
      </c>
      <c r="C248" s="379" t="s">
        <v>438</v>
      </c>
      <c r="D248" s="379" t="s">
        <v>678</v>
      </c>
      <c r="E248" s="568" t="s">
        <v>482</v>
      </c>
      <c r="F248" s="568"/>
      <c r="G248" s="381" t="s">
        <v>151</v>
      </c>
      <c r="H248" s="382">
        <v>3.1899999999999998E-2</v>
      </c>
      <c r="I248" s="383">
        <v>2.19</v>
      </c>
      <c r="J248" s="383">
        <v>0.06</v>
      </c>
    </row>
    <row r="249" spans="1:10" ht="25.5" x14ac:dyDescent="0.2">
      <c r="A249" s="384"/>
      <c r="B249" s="384"/>
      <c r="C249" s="384"/>
      <c r="D249" s="384"/>
      <c r="E249" s="384" t="s">
        <v>492</v>
      </c>
      <c r="F249" s="385">
        <v>3.99</v>
      </c>
      <c r="G249" s="384" t="s">
        <v>493</v>
      </c>
      <c r="H249" s="385">
        <v>0</v>
      </c>
      <c r="I249" s="384" t="s">
        <v>494</v>
      </c>
      <c r="J249" s="385">
        <v>3.99</v>
      </c>
    </row>
    <row r="250" spans="1:10" ht="25.5" x14ac:dyDescent="0.2">
      <c r="A250" s="384"/>
      <c r="B250" s="384"/>
      <c r="C250" s="384"/>
      <c r="D250" s="384"/>
      <c r="E250" s="384" t="s">
        <v>495</v>
      </c>
      <c r="F250" s="385">
        <v>2.63</v>
      </c>
      <c r="G250" s="384"/>
      <c r="H250" s="565" t="s">
        <v>496</v>
      </c>
      <c r="I250" s="565"/>
      <c r="J250" s="385">
        <v>12.67</v>
      </c>
    </row>
    <row r="251" spans="1:10" ht="49.9" customHeight="1" thickBot="1" x14ac:dyDescent="0.25">
      <c r="A251" s="386"/>
      <c r="B251" s="386"/>
      <c r="C251" s="386"/>
      <c r="D251" s="386"/>
      <c r="E251" s="386"/>
      <c r="F251" s="386"/>
      <c r="G251" s="386" t="s">
        <v>497</v>
      </c>
      <c r="H251" s="387">
        <v>210</v>
      </c>
      <c r="I251" s="386" t="s">
        <v>498</v>
      </c>
      <c r="J251" s="388">
        <v>2660.7</v>
      </c>
    </row>
    <row r="252" spans="1:10" ht="1.1499999999999999" customHeight="1" thickTop="1" x14ac:dyDescent="0.2">
      <c r="A252" s="389"/>
      <c r="B252" s="389"/>
      <c r="C252" s="389"/>
      <c r="D252" s="389"/>
      <c r="E252" s="389"/>
      <c r="F252" s="389"/>
      <c r="G252" s="389"/>
      <c r="H252" s="389"/>
      <c r="I252" s="389"/>
      <c r="J252" s="389"/>
    </row>
    <row r="253" spans="1:10" ht="18" customHeight="1" x14ac:dyDescent="0.2">
      <c r="A253" s="366" t="s">
        <v>679</v>
      </c>
      <c r="B253" s="367" t="s">
        <v>450</v>
      </c>
      <c r="C253" s="366" t="s">
        <v>451</v>
      </c>
      <c r="D253" s="366" t="s">
        <v>452</v>
      </c>
      <c r="E253" s="569" t="s">
        <v>453</v>
      </c>
      <c r="F253" s="569"/>
      <c r="G253" s="368" t="s">
        <v>454</v>
      </c>
      <c r="H253" s="367" t="s">
        <v>455</v>
      </c>
      <c r="I253" s="367" t="s">
        <v>456</v>
      </c>
      <c r="J253" s="367" t="s">
        <v>457</v>
      </c>
    </row>
    <row r="254" spans="1:10" ht="39" customHeight="1" x14ac:dyDescent="0.2">
      <c r="A254" s="369" t="s">
        <v>458</v>
      </c>
      <c r="B254" s="370" t="s">
        <v>680</v>
      </c>
      <c r="C254" s="369" t="s">
        <v>438</v>
      </c>
      <c r="D254" s="369" t="s">
        <v>430</v>
      </c>
      <c r="E254" s="566" t="s">
        <v>670</v>
      </c>
      <c r="F254" s="566"/>
      <c r="G254" s="371" t="s">
        <v>151</v>
      </c>
      <c r="H254" s="372">
        <v>1</v>
      </c>
      <c r="I254" s="373">
        <v>6.55</v>
      </c>
      <c r="J254" s="373">
        <v>6.55</v>
      </c>
    </row>
    <row r="255" spans="1:10" ht="25.9" customHeight="1" x14ac:dyDescent="0.2">
      <c r="A255" s="374" t="s">
        <v>462</v>
      </c>
      <c r="B255" s="375" t="s">
        <v>671</v>
      </c>
      <c r="C255" s="374" t="s">
        <v>438</v>
      </c>
      <c r="D255" s="374" t="s">
        <v>672</v>
      </c>
      <c r="E255" s="567" t="s">
        <v>465</v>
      </c>
      <c r="F255" s="567"/>
      <c r="G255" s="376" t="s">
        <v>217</v>
      </c>
      <c r="H255" s="377">
        <v>0.1172</v>
      </c>
      <c r="I255" s="378">
        <v>19.77</v>
      </c>
      <c r="J255" s="378">
        <v>2.31</v>
      </c>
    </row>
    <row r="256" spans="1:10" ht="25.9" customHeight="1" x14ac:dyDescent="0.2">
      <c r="A256" s="374" t="s">
        <v>462</v>
      </c>
      <c r="B256" s="375" t="s">
        <v>673</v>
      </c>
      <c r="C256" s="374" t="s">
        <v>438</v>
      </c>
      <c r="D256" s="374" t="s">
        <v>674</v>
      </c>
      <c r="E256" s="567" t="s">
        <v>465</v>
      </c>
      <c r="F256" s="567"/>
      <c r="G256" s="376" t="s">
        <v>217</v>
      </c>
      <c r="H256" s="377">
        <v>0.1172</v>
      </c>
      <c r="I256" s="378">
        <v>23.96</v>
      </c>
      <c r="J256" s="378">
        <v>2.8</v>
      </c>
    </row>
    <row r="257" spans="1:10" ht="24" customHeight="1" x14ac:dyDescent="0.2">
      <c r="A257" s="379" t="s">
        <v>479</v>
      </c>
      <c r="B257" s="380" t="s">
        <v>681</v>
      </c>
      <c r="C257" s="379" t="s">
        <v>438</v>
      </c>
      <c r="D257" s="379" t="s">
        <v>682</v>
      </c>
      <c r="E257" s="568" t="s">
        <v>482</v>
      </c>
      <c r="F257" s="568"/>
      <c r="G257" s="381" t="s">
        <v>151</v>
      </c>
      <c r="H257" s="382">
        <v>4.7000000000000002E-3</v>
      </c>
      <c r="I257" s="383">
        <v>67.709999999999994</v>
      </c>
      <c r="J257" s="383">
        <v>0.31</v>
      </c>
    </row>
    <row r="258" spans="1:10" ht="25.9" customHeight="1" x14ac:dyDescent="0.2">
      <c r="A258" s="379" t="s">
        <v>479</v>
      </c>
      <c r="B258" s="380" t="s">
        <v>683</v>
      </c>
      <c r="C258" s="379" t="s">
        <v>438</v>
      </c>
      <c r="D258" s="379" t="s">
        <v>684</v>
      </c>
      <c r="E258" s="568" t="s">
        <v>482</v>
      </c>
      <c r="F258" s="568"/>
      <c r="G258" s="381" t="s">
        <v>151</v>
      </c>
      <c r="H258" s="382">
        <v>1</v>
      </c>
      <c r="I258" s="383">
        <v>0.62</v>
      </c>
      <c r="J258" s="383">
        <v>0.62</v>
      </c>
    </row>
    <row r="259" spans="1:10" ht="25.9" customHeight="1" x14ac:dyDescent="0.2">
      <c r="A259" s="379" t="s">
        <v>479</v>
      </c>
      <c r="B259" s="380" t="s">
        <v>685</v>
      </c>
      <c r="C259" s="379" t="s">
        <v>438</v>
      </c>
      <c r="D259" s="379" t="s">
        <v>686</v>
      </c>
      <c r="E259" s="568" t="s">
        <v>482</v>
      </c>
      <c r="F259" s="568"/>
      <c r="G259" s="381" t="s">
        <v>151</v>
      </c>
      <c r="H259" s="382">
        <v>6.0000000000000001E-3</v>
      </c>
      <c r="I259" s="383">
        <v>76.709999999999994</v>
      </c>
      <c r="J259" s="383">
        <v>0.46</v>
      </c>
    </row>
    <row r="260" spans="1:10" ht="24" customHeight="1" x14ac:dyDescent="0.2">
      <c r="A260" s="379" t="s">
        <v>479</v>
      </c>
      <c r="B260" s="380" t="s">
        <v>677</v>
      </c>
      <c r="C260" s="379" t="s">
        <v>438</v>
      </c>
      <c r="D260" s="379" t="s">
        <v>678</v>
      </c>
      <c r="E260" s="568" t="s">
        <v>482</v>
      </c>
      <c r="F260" s="568"/>
      <c r="G260" s="381" t="s">
        <v>151</v>
      </c>
      <c r="H260" s="382">
        <v>2.5999999999999999E-2</v>
      </c>
      <c r="I260" s="383">
        <v>2.19</v>
      </c>
      <c r="J260" s="383">
        <v>0.05</v>
      </c>
    </row>
    <row r="261" spans="1:10" ht="25.5" x14ac:dyDescent="0.2">
      <c r="A261" s="384"/>
      <c r="B261" s="384"/>
      <c r="C261" s="384"/>
      <c r="D261" s="384"/>
      <c r="E261" s="384" t="s">
        <v>492</v>
      </c>
      <c r="F261" s="385">
        <v>3.43</v>
      </c>
      <c r="G261" s="384" t="s">
        <v>493</v>
      </c>
      <c r="H261" s="385">
        <v>0</v>
      </c>
      <c r="I261" s="384" t="s">
        <v>494</v>
      </c>
      <c r="J261" s="385">
        <v>3.43</v>
      </c>
    </row>
    <row r="262" spans="1:10" ht="25.5" x14ac:dyDescent="0.2">
      <c r="A262" s="384"/>
      <c r="B262" s="384"/>
      <c r="C262" s="384"/>
      <c r="D262" s="384"/>
      <c r="E262" s="384" t="s">
        <v>495</v>
      </c>
      <c r="F262" s="385">
        <v>1.72</v>
      </c>
      <c r="G262" s="384"/>
      <c r="H262" s="565" t="s">
        <v>496</v>
      </c>
      <c r="I262" s="565"/>
      <c r="J262" s="385">
        <v>8.27</v>
      </c>
    </row>
    <row r="263" spans="1:10" ht="49.9" customHeight="1" thickBot="1" x14ac:dyDescent="0.25">
      <c r="A263" s="386"/>
      <c r="B263" s="386"/>
      <c r="C263" s="386"/>
      <c r="D263" s="386"/>
      <c r="E263" s="386"/>
      <c r="F263" s="386"/>
      <c r="G263" s="386" t="s">
        <v>497</v>
      </c>
      <c r="H263" s="387">
        <v>120</v>
      </c>
      <c r="I263" s="386" t="s">
        <v>498</v>
      </c>
      <c r="J263" s="388">
        <v>992.4</v>
      </c>
    </row>
    <row r="264" spans="1:10" ht="1.1499999999999999" customHeight="1" thickTop="1" x14ac:dyDescent="0.2">
      <c r="A264" s="389"/>
      <c r="B264" s="389"/>
      <c r="C264" s="389"/>
      <c r="D264" s="389"/>
      <c r="E264" s="389"/>
      <c r="F264" s="389"/>
      <c r="G264" s="389"/>
      <c r="H264" s="389"/>
      <c r="I264" s="389"/>
      <c r="J264" s="389"/>
    </row>
    <row r="265" spans="1:10" ht="25.9" customHeight="1" x14ac:dyDescent="0.2">
      <c r="A265" s="363" t="s">
        <v>687</v>
      </c>
      <c r="B265" s="363"/>
      <c r="C265" s="363"/>
      <c r="D265" s="363" t="s">
        <v>75</v>
      </c>
      <c r="E265" s="363"/>
      <c r="F265" s="571"/>
      <c r="G265" s="571"/>
      <c r="H265" s="364"/>
      <c r="I265" s="363"/>
      <c r="J265" s="365">
        <v>11007.9</v>
      </c>
    </row>
    <row r="266" spans="1:10" ht="18" customHeight="1" x14ac:dyDescent="0.2">
      <c r="A266" s="366" t="s">
        <v>688</v>
      </c>
      <c r="B266" s="367" t="s">
        <v>450</v>
      </c>
      <c r="C266" s="366" t="s">
        <v>451</v>
      </c>
      <c r="D266" s="366" t="s">
        <v>452</v>
      </c>
      <c r="E266" s="569" t="s">
        <v>453</v>
      </c>
      <c r="F266" s="569"/>
      <c r="G266" s="368" t="s">
        <v>454</v>
      </c>
      <c r="H266" s="367" t="s">
        <v>455</v>
      </c>
      <c r="I266" s="367" t="s">
        <v>456</v>
      </c>
      <c r="J266" s="367" t="s">
        <v>457</v>
      </c>
    </row>
    <row r="267" spans="1:10" ht="25.9" customHeight="1" x14ac:dyDescent="0.2">
      <c r="A267" s="369" t="s">
        <v>458</v>
      </c>
      <c r="B267" s="370" t="s">
        <v>689</v>
      </c>
      <c r="C267" s="369" t="s">
        <v>438</v>
      </c>
      <c r="D267" s="369" t="s">
        <v>690</v>
      </c>
      <c r="E267" s="566" t="s">
        <v>670</v>
      </c>
      <c r="F267" s="566"/>
      <c r="G267" s="371" t="s">
        <v>69</v>
      </c>
      <c r="H267" s="372">
        <v>1</v>
      </c>
      <c r="I267" s="373">
        <v>5.37</v>
      </c>
      <c r="J267" s="373">
        <v>5.37</v>
      </c>
    </row>
    <row r="268" spans="1:10" ht="25.9" customHeight="1" x14ac:dyDescent="0.2">
      <c r="A268" s="374" t="s">
        <v>462</v>
      </c>
      <c r="B268" s="375" t="s">
        <v>671</v>
      </c>
      <c r="C268" s="374" t="s">
        <v>438</v>
      </c>
      <c r="D268" s="374" t="s">
        <v>672</v>
      </c>
      <c r="E268" s="567" t="s">
        <v>465</v>
      </c>
      <c r="F268" s="567"/>
      <c r="G268" s="376" t="s">
        <v>217</v>
      </c>
      <c r="H268" s="377">
        <v>1.95E-2</v>
      </c>
      <c r="I268" s="378">
        <v>19.77</v>
      </c>
      <c r="J268" s="378">
        <v>0.38</v>
      </c>
    </row>
    <row r="269" spans="1:10" ht="25.9" customHeight="1" x14ac:dyDescent="0.2">
      <c r="A269" s="374" t="s">
        <v>462</v>
      </c>
      <c r="B269" s="375" t="s">
        <v>673</v>
      </c>
      <c r="C269" s="374" t="s">
        <v>438</v>
      </c>
      <c r="D269" s="374" t="s">
        <v>674</v>
      </c>
      <c r="E269" s="567" t="s">
        <v>465</v>
      </c>
      <c r="F269" s="567"/>
      <c r="G269" s="376" t="s">
        <v>217</v>
      </c>
      <c r="H269" s="377">
        <v>1.95E-2</v>
      </c>
      <c r="I269" s="378">
        <v>23.96</v>
      </c>
      <c r="J269" s="378">
        <v>0.46</v>
      </c>
    </row>
    <row r="270" spans="1:10" ht="25.9" customHeight="1" x14ac:dyDescent="0.2">
      <c r="A270" s="379" t="s">
        <v>479</v>
      </c>
      <c r="B270" s="380" t="s">
        <v>691</v>
      </c>
      <c r="C270" s="379" t="s">
        <v>438</v>
      </c>
      <c r="D270" s="379" t="s">
        <v>692</v>
      </c>
      <c r="E270" s="568" t="s">
        <v>482</v>
      </c>
      <c r="F270" s="568"/>
      <c r="G270" s="381" t="s">
        <v>69</v>
      </c>
      <c r="H270" s="382">
        <v>1.0492999999999999</v>
      </c>
      <c r="I270" s="383">
        <v>4.32</v>
      </c>
      <c r="J270" s="383">
        <v>4.53</v>
      </c>
    </row>
    <row r="271" spans="1:10" ht="24" customHeight="1" x14ac:dyDescent="0.2">
      <c r="A271" s="379" t="s">
        <v>479</v>
      </c>
      <c r="B271" s="380" t="s">
        <v>677</v>
      </c>
      <c r="C271" s="379" t="s">
        <v>438</v>
      </c>
      <c r="D271" s="379" t="s">
        <v>678</v>
      </c>
      <c r="E271" s="568" t="s">
        <v>482</v>
      </c>
      <c r="F271" s="568"/>
      <c r="G271" s="381" t="s">
        <v>151</v>
      </c>
      <c r="H271" s="382">
        <v>4.4999999999999997E-3</v>
      </c>
      <c r="I271" s="383">
        <v>2.19</v>
      </c>
      <c r="J271" s="383">
        <v>0</v>
      </c>
    </row>
    <row r="272" spans="1:10" ht="25.5" x14ac:dyDescent="0.2">
      <c r="A272" s="384"/>
      <c r="B272" s="384"/>
      <c r="C272" s="384"/>
      <c r="D272" s="384"/>
      <c r="E272" s="384" t="s">
        <v>492</v>
      </c>
      <c r="F272" s="385">
        <v>0.56000000000000005</v>
      </c>
      <c r="G272" s="384" t="s">
        <v>493</v>
      </c>
      <c r="H272" s="385">
        <v>0</v>
      </c>
      <c r="I272" s="384" t="s">
        <v>494</v>
      </c>
      <c r="J272" s="385">
        <v>0.56000000000000005</v>
      </c>
    </row>
    <row r="273" spans="1:10" ht="25.5" x14ac:dyDescent="0.2">
      <c r="A273" s="384"/>
      <c r="B273" s="384"/>
      <c r="C273" s="384"/>
      <c r="D273" s="384"/>
      <c r="E273" s="384" t="s">
        <v>495</v>
      </c>
      <c r="F273" s="385">
        <v>1.41</v>
      </c>
      <c r="G273" s="384"/>
      <c r="H273" s="565" t="s">
        <v>496</v>
      </c>
      <c r="I273" s="565"/>
      <c r="J273" s="385">
        <v>6.78</v>
      </c>
    </row>
    <row r="274" spans="1:10" ht="49.9" customHeight="1" thickBot="1" x14ac:dyDescent="0.25">
      <c r="A274" s="386"/>
      <c r="B274" s="386"/>
      <c r="C274" s="386"/>
      <c r="D274" s="386"/>
      <c r="E274" s="386"/>
      <c r="F274" s="386"/>
      <c r="G274" s="386" t="s">
        <v>497</v>
      </c>
      <c r="H274" s="387">
        <v>180</v>
      </c>
      <c r="I274" s="386" t="s">
        <v>498</v>
      </c>
      <c r="J274" s="388">
        <v>1220.4000000000001</v>
      </c>
    </row>
    <row r="275" spans="1:10" ht="1.1499999999999999" customHeight="1" thickTop="1" x14ac:dyDescent="0.2">
      <c r="A275" s="389"/>
      <c r="B275" s="389"/>
      <c r="C275" s="389"/>
      <c r="D275" s="389"/>
      <c r="E275" s="389"/>
      <c r="F275" s="389"/>
      <c r="G275" s="389"/>
      <c r="H275" s="389"/>
      <c r="I275" s="389"/>
      <c r="J275" s="389"/>
    </row>
    <row r="276" spans="1:10" ht="18" customHeight="1" x14ac:dyDescent="0.2">
      <c r="A276" s="366" t="s">
        <v>693</v>
      </c>
      <c r="B276" s="367" t="s">
        <v>450</v>
      </c>
      <c r="C276" s="366" t="s">
        <v>451</v>
      </c>
      <c r="D276" s="366" t="s">
        <v>452</v>
      </c>
      <c r="E276" s="569" t="s">
        <v>453</v>
      </c>
      <c r="F276" s="569"/>
      <c r="G276" s="368" t="s">
        <v>454</v>
      </c>
      <c r="H276" s="367" t="s">
        <v>455</v>
      </c>
      <c r="I276" s="367" t="s">
        <v>456</v>
      </c>
      <c r="J276" s="367" t="s">
        <v>457</v>
      </c>
    </row>
    <row r="277" spans="1:10" ht="39" customHeight="1" x14ac:dyDescent="0.2">
      <c r="A277" s="369" t="s">
        <v>458</v>
      </c>
      <c r="B277" s="370" t="s">
        <v>668</v>
      </c>
      <c r="C277" s="369" t="s">
        <v>438</v>
      </c>
      <c r="D277" s="369" t="s">
        <v>669</v>
      </c>
      <c r="E277" s="566" t="s">
        <v>670</v>
      </c>
      <c r="F277" s="566"/>
      <c r="G277" s="371" t="s">
        <v>69</v>
      </c>
      <c r="H277" s="372">
        <v>1</v>
      </c>
      <c r="I277" s="373">
        <v>10.039999999999999</v>
      </c>
      <c r="J277" s="373">
        <v>10.039999999999999</v>
      </c>
    </row>
    <row r="278" spans="1:10" ht="25.9" customHeight="1" x14ac:dyDescent="0.2">
      <c r="A278" s="374" t="s">
        <v>462</v>
      </c>
      <c r="B278" s="375" t="s">
        <v>671</v>
      </c>
      <c r="C278" s="374" t="s">
        <v>438</v>
      </c>
      <c r="D278" s="374" t="s">
        <v>672</v>
      </c>
      <c r="E278" s="567" t="s">
        <v>465</v>
      </c>
      <c r="F278" s="567"/>
      <c r="G278" s="376" t="s">
        <v>217</v>
      </c>
      <c r="H278" s="377">
        <v>0.13669999999999999</v>
      </c>
      <c r="I278" s="378">
        <v>19.77</v>
      </c>
      <c r="J278" s="378">
        <v>2.7</v>
      </c>
    </row>
    <row r="279" spans="1:10" ht="25.9" customHeight="1" x14ac:dyDescent="0.2">
      <c r="A279" s="374" t="s">
        <v>462</v>
      </c>
      <c r="B279" s="375" t="s">
        <v>673</v>
      </c>
      <c r="C279" s="374" t="s">
        <v>438</v>
      </c>
      <c r="D279" s="374" t="s">
        <v>674</v>
      </c>
      <c r="E279" s="567" t="s">
        <v>465</v>
      </c>
      <c r="F279" s="567"/>
      <c r="G279" s="376" t="s">
        <v>217</v>
      </c>
      <c r="H279" s="377">
        <v>0.13669999999999999</v>
      </c>
      <c r="I279" s="378">
        <v>23.96</v>
      </c>
      <c r="J279" s="378">
        <v>3.27</v>
      </c>
    </row>
    <row r="280" spans="1:10" ht="25.9" customHeight="1" x14ac:dyDescent="0.2">
      <c r="A280" s="379" t="s">
        <v>479</v>
      </c>
      <c r="B280" s="380" t="s">
        <v>675</v>
      </c>
      <c r="C280" s="379" t="s">
        <v>438</v>
      </c>
      <c r="D280" s="379" t="s">
        <v>676</v>
      </c>
      <c r="E280" s="568" t="s">
        <v>482</v>
      </c>
      <c r="F280" s="568"/>
      <c r="G280" s="381" t="s">
        <v>69</v>
      </c>
      <c r="H280" s="382">
        <v>1.0492999999999999</v>
      </c>
      <c r="I280" s="383">
        <v>3.83</v>
      </c>
      <c r="J280" s="383">
        <v>4.01</v>
      </c>
    </row>
    <row r="281" spans="1:10" ht="24" customHeight="1" x14ac:dyDescent="0.2">
      <c r="A281" s="379" t="s">
        <v>479</v>
      </c>
      <c r="B281" s="380" t="s">
        <v>677</v>
      </c>
      <c r="C281" s="379" t="s">
        <v>438</v>
      </c>
      <c r="D281" s="379" t="s">
        <v>678</v>
      </c>
      <c r="E281" s="568" t="s">
        <v>482</v>
      </c>
      <c r="F281" s="568"/>
      <c r="G281" s="381" t="s">
        <v>151</v>
      </c>
      <c r="H281" s="382">
        <v>3.1899999999999998E-2</v>
      </c>
      <c r="I281" s="383">
        <v>2.19</v>
      </c>
      <c r="J281" s="383">
        <v>0.06</v>
      </c>
    </row>
    <row r="282" spans="1:10" ht="25.5" x14ac:dyDescent="0.2">
      <c r="A282" s="384"/>
      <c r="B282" s="384"/>
      <c r="C282" s="384"/>
      <c r="D282" s="384"/>
      <c r="E282" s="384" t="s">
        <v>492</v>
      </c>
      <c r="F282" s="385">
        <v>3.99</v>
      </c>
      <c r="G282" s="384" t="s">
        <v>493</v>
      </c>
      <c r="H282" s="385">
        <v>0</v>
      </c>
      <c r="I282" s="384" t="s">
        <v>494</v>
      </c>
      <c r="J282" s="385">
        <v>3.99</v>
      </c>
    </row>
    <row r="283" spans="1:10" ht="25.5" x14ac:dyDescent="0.2">
      <c r="A283" s="384"/>
      <c r="B283" s="384"/>
      <c r="C283" s="384"/>
      <c r="D283" s="384"/>
      <c r="E283" s="384" t="s">
        <v>495</v>
      </c>
      <c r="F283" s="385">
        <v>2.63</v>
      </c>
      <c r="G283" s="384"/>
      <c r="H283" s="565" t="s">
        <v>496</v>
      </c>
      <c r="I283" s="565"/>
      <c r="J283" s="385">
        <v>12.67</v>
      </c>
    </row>
    <row r="284" spans="1:10" ht="49.9" customHeight="1" thickBot="1" x14ac:dyDescent="0.25">
      <c r="A284" s="386"/>
      <c r="B284" s="386"/>
      <c r="C284" s="386"/>
      <c r="D284" s="386"/>
      <c r="E284" s="386"/>
      <c r="F284" s="386"/>
      <c r="G284" s="386" t="s">
        <v>497</v>
      </c>
      <c r="H284" s="387">
        <v>210</v>
      </c>
      <c r="I284" s="386" t="s">
        <v>498</v>
      </c>
      <c r="J284" s="388">
        <v>2660.7</v>
      </c>
    </row>
    <row r="285" spans="1:10" ht="1.1499999999999999" customHeight="1" thickTop="1" x14ac:dyDescent="0.2">
      <c r="A285" s="389"/>
      <c r="B285" s="389"/>
      <c r="C285" s="389"/>
      <c r="D285" s="389"/>
      <c r="E285" s="389"/>
      <c r="F285" s="389"/>
      <c r="G285" s="389"/>
      <c r="H285" s="389"/>
      <c r="I285" s="389"/>
      <c r="J285" s="389"/>
    </row>
    <row r="286" spans="1:10" ht="18" customHeight="1" x14ac:dyDescent="0.2">
      <c r="A286" s="366" t="s">
        <v>694</v>
      </c>
      <c r="B286" s="367" t="s">
        <v>450</v>
      </c>
      <c r="C286" s="366" t="s">
        <v>451</v>
      </c>
      <c r="D286" s="366" t="s">
        <v>452</v>
      </c>
      <c r="E286" s="569" t="s">
        <v>453</v>
      </c>
      <c r="F286" s="569"/>
      <c r="G286" s="368" t="s">
        <v>454</v>
      </c>
      <c r="H286" s="367" t="s">
        <v>455</v>
      </c>
      <c r="I286" s="367" t="s">
        <v>456</v>
      </c>
      <c r="J286" s="367" t="s">
        <v>457</v>
      </c>
    </row>
    <row r="287" spans="1:10" ht="39" customHeight="1" x14ac:dyDescent="0.2">
      <c r="A287" s="369" t="s">
        <v>458</v>
      </c>
      <c r="B287" s="370" t="s">
        <v>695</v>
      </c>
      <c r="C287" s="369" t="s">
        <v>438</v>
      </c>
      <c r="D287" s="369" t="s">
        <v>696</v>
      </c>
      <c r="E287" s="566" t="s">
        <v>670</v>
      </c>
      <c r="F287" s="566"/>
      <c r="G287" s="371" t="s">
        <v>151</v>
      </c>
      <c r="H287" s="372">
        <v>1</v>
      </c>
      <c r="I287" s="373">
        <v>9.99</v>
      </c>
      <c r="J287" s="373">
        <v>9.99</v>
      </c>
    </row>
    <row r="288" spans="1:10" ht="25.9" customHeight="1" x14ac:dyDescent="0.2">
      <c r="A288" s="374" t="s">
        <v>462</v>
      </c>
      <c r="B288" s="375" t="s">
        <v>671</v>
      </c>
      <c r="C288" s="374" t="s">
        <v>438</v>
      </c>
      <c r="D288" s="374" t="s">
        <v>672</v>
      </c>
      <c r="E288" s="567" t="s">
        <v>465</v>
      </c>
      <c r="F288" s="567"/>
      <c r="G288" s="376" t="s">
        <v>217</v>
      </c>
      <c r="H288" s="377">
        <v>0.17480000000000001</v>
      </c>
      <c r="I288" s="378">
        <v>19.77</v>
      </c>
      <c r="J288" s="378">
        <v>3.45</v>
      </c>
    </row>
    <row r="289" spans="1:10" ht="25.9" customHeight="1" x14ac:dyDescent="0.2">
      <c r="A289" s="374" t="s">
        <v>462</v>
      </c>
      <c r="B289" s="375" t="s">
        <v>673</v>
      </c>
      <c r="C289" s="374" t="s">
        <v>438</v>
      </c>
      <c r="D289" s="374" t="s">
        <v>674</v>
      </c>
      <c r="E289" s="567" t="s">
        <v>465</v>
      </c>
      <c r="F289" s="567"/>
      <c r="G289" s="376" t="s">
        <v>217</v>
      </c>
      <c r="H289" s="377">
        <v>0.17480000000000001</v>
      </c>
      <c r="I289" s="378">
        <v>23.96</v>
      </c>
      <c r="J289" s="378">
        <v>4.18</v>
      </c>
    </row>
    <row r="290" spans="1:10" ht="24" customHeight="1" x14ac:dyDescent="0.2">
      <c r="A290" s="379" t="s">
        <v>479</v>
      </c>
      <c r="B290" s="380" t="s">
        <v>681</v>
      </c>
      <c r="C290" s="379" t="s">
        <v>438</v>
      </c>
      <c r="D290" s="379" t="s">
        <v>682</v>
      </c>
      <c r="E290" s="568" t="s">
        <v>482</v>
      </c>
      <c r="F290" s="568"/>
      <c r="G290" s="381" t="s">
        <v>151</v>
      </c>
      <c r="H290" s="382">
        <v>7.1000000000000004E-3</v>
      </c>
      <c r="I290" s="383">
        <v>67.709999999999994</v>
      </c>
      <c r="J290" s="383">
        <v>0.48</v>
      </c>
    </row>
    <row r="291" spans="1:10" ht="25.9" customHeight="1" x14ac:dyDescent="0.2">
      <c r="A291" s="379" t="s">
        <v>479</v>
      </c>
      <c r="B291" s="380" t="s">
        <v>697</v>
      </c>
      <c r="C291" s="379" t="s">
        <v>438</v>
      </c>
      <c r="D291" s="379" t="s">
        <v>698</v>
      </c>
      <c r="E291" s="568" t="s">
        <v>482</v>
      </c>
      <c r="F291" s="568"/>
      <c r="G291" s="381" t="s">
        <v>151</v>
      </c>
      <c r="H291" s="382">
        <v>1</v>
      </c>
      <c r="I291" s="383">
        <v>1.1000000000000001</v>
      </c>
      <c r="J291" s="383">
        <v>1.1000000000000001</v>
      </c>
    </row>
    <row r="292" spans="1:10" ht="25.9" customHeight="1" x14ac:dyDescent="0.2">
      <c r="A292" s="379" t="s">
        <v>479</v>
      </c>
      <c r="B292" s="380" t="s">
        <v>685</v>
      </c>
      <c r="C292" s="379" t="s">
        <v>438</v>
      </c>
      <c r="D292" s="379" t="s">
        <v>686</v>
      </c>
      <c r="E292" s="568" t="s">
        <v>482</v>
      </c>
      <c r="F292" s="568"/>
      <c r="G292" s="381" t="s">
        <v>151</v>
      </c>
      <c r="H292" s="382">
        <v>8.9999999999999993E-3</v>
      </c>
      <c r="I292" s="383">
        <v>76.709999999999994</v>
      </c>
      <c r="J292" s="383">
        <v>0.69</v>
      </c>
    </row>
    <row r="293" spans="1:10" ht="24" customHeight="1" x14ac:dyDescent="0.2">
      <c r="A293" s="379" t="s">
        <v>479</v>
      </c>
      <c r="B293" s="380" t="s">
        <v>677</v>
      </c>
      <c r="C293" s="379" t="s">
        <v>438</v>
      </c>
      <c r="D293" s="379" t="s">
        <v>678</v>
      </c>
      <c r="E293" s="568" t="s">
        <v>482</v>
      </c>
      <c r="F293" s="568"/>
      <c r="G293" s="381" t="s">
        <v>151</v>
      </c>
      <c r="H293" s="382">
        <v>4.3700000000000003E-2</v>
      </c>
      <c r="I293" s="383">
        <v>2.19</v>
      </c>
      <c r="J293" s="383">
        <v>0.09</v>
      </c>
    </row>
    <row r="294" spans="1:10" ht="25.5" x14ac:dyDescent="0.2">
      <c r="A294" s="384"/>
      <c r="B294" s="384"/>
      <c r="C294" s="384"/>
      <c r="D294" s="384"/>
      <c r="E294" s="384" t="s">
        <v>492</v>
      </c>
      <c r="F294" s="385">
        <v>5.1100000000000003</v>
      </c>
      <c r="G294" s="384" t="s">
        <v>493</v>
      </c>
      <c r="H294" s="385">
        <v>0</v>
      </c>
      <c r="I294" s="384" t="s">
        <v>494</v>
      </c>
      <c r="J294" s="385">
        <v>5.1100000000000003</v>
      </c>
    </row>
    <row r="295" spans="1:10" ht="25.5" x14ac:dyDescent="0.2">
      <c r="A295" s="384"/>
      <c r="B295" s="384"/>
      <c r="C295" s="384"/>
      <c r="D295" s="384"/>
      <c r="E295" s="384" t="s">
        <v>495</v>
      </c>
      <c r="F295" s="385">
        <v>2.62</v>
      </c>
      <c r="G295" s="384"/>
      <c r="H295" s="565" t="s">
        <v>496</v>
      </c>
      <c r="I295" s="565"/>
      <c r="J295" s="385">
        <v>12.61</v>
      </c>
    </row>
    <row r="296" spans="1:10" ht="49.9" customHeight="1" thickBot="1" x14ac:dyDescent="0.25">
      <c r="A296" s="386"/>
      <c r="B296" s="386"/>
      <c r="C296" s="386"/>
      <c r="D296" s="386"/>
      <c r="E296" s="386"/>
      <c r="F296" s="386"/>
      <c r="G296" s="386" t="s">
        <v>497</v>
      </c>
      <c r="H296" s="387">
        <v>180</v>
      </c>
      <c r="I296" s="386" t="s">
        <v>498</v>
      </c>
      <c r="J296" s="388">
        <v>2269.8000000000002</v>
      </c>
    </row>
    <row r="297" spans="1:10" ht="1.1499999999999999" customHeight="1" thickTop="1" x14ac:dyDescent="0.2">
      <c r="A297" s="389"/>
      <c r="B297" s="389"/>
      <c r="C297" s="389"/>
      <c r="D297" s="389"/>
      <c r="E297" s="389"/>
      <c r="F297" s="389"/>
      <c r="G297" s="389"/>
      <c r="H297" s="389"/>
      <c r="I297" s="389"/>
      <c r="J297" s="389"/>
    </row>
    <row r="298" spans="1:10" ht="18" customHeight="1" x14ac:dyDescent="0.2">
      <c r="A298" s="366" t="s">
        <v>699</v>
      </c>
      <c r="B298" s="367" t="s">
        <v>450</v>
      </c>
      <c r="C298" s="366" t="s">
        <v>451</v>
      </c>
      <c r="D298" s="366" t="s">
        <v>452</v>
      </c>
      <c r="E298" s="569" t="s">
        <v>453</v>
      </c>
      <c r="F298" s="569"/>
      <c r="G298" s="368" t="s">
        <v>454</v>
      </c>
      <c r="H298" s="367" t="s">
        <v>455</v>
      </c>
      <c r="I298" s="367" t="s">
        <v>456</v>
      </c>
      <c r="J298" s="367" t="s">
        <v>457</v>
      </c>
    </row>
    <row r="299" spans="1:10" ht="39" customHeight="1" x14ac:dyDescent="0.2">
      <c r="A299" s="369" t="s">
        <v>458</v>
      </c>
      <c r="B299" s="370" t="s">
        <v>680</v>
      </c>
      <c r="C299" s="369" t="s">
        <v>438</v>
      </c>
      <c r="D299" s="369" t="s">
        <v>430</v>
      </c>
      <c r="E299" s="566" t="s">
        <v>670</v>
      </c>
      <c r="F299" s="566"/>
      <c r="G299" s="371" t="s">
        <v>151</v>
      </c>
      <c r="H299" s="372">
        <v>1</v>
      </c>
      <c r="I299" s="373">
        <v>6.55</v>
      </c>
      <c r="J299" s="373">
        <v>6.55</v>
      </c>
    </row>
    <row r="300" spans="1:10" ht="25.9" customHeight="1" x14ac:dyDescent="0.2">
      <c r="A300" s="374" t="s">
        <v>462</v>
      </c>
      <c r="B300" s="375" t="s">
        <v>671</v>
      </c>
      <c r="C300" s="374" t="s">
        <v>438</v>
      </c>
      <c r="D300" s="374" t="s">
        <v>672</v>
      </c>
      <c r="E300" s="567" t="s">
        <v>465</v>
      </c>
      <c r="F300" s="567"/>
      <c r="G300" s="376" t="s">
        <v>217</v>
      </c>
      <c r="H300" s="377">
        <v>0.1172</v>
      </c>
      <c r="I300" s="378">
        <v>19.77</v>
      </c>
      <c r="J300" s="378">
        <v>2.31</v>
      </c>
    </row>
    <row r="301" spans="1:10" ht="25.9" customHeight="1" x14ac:dyDescent="0.2">
      <c r="A301" s="374" t="s">
        <v>462</v>
      </c>
      <c r="B301" s="375" t="s">
        <v>673</v>
      </c>
      <c r="C301" s="374" t="s">
        <v>438</v>
      </c>
      <c r="D301" s="374" t="s">
        <v>674</v>
      </c>
      <c r="E301" s="567" t="s">
        <v>465</v>
      </c>
      <c r="F301" s="567"/>
      <c r="G301" s="376" t="s">
        <v>217</v>
      </c>
      <c r="H301" s="377">
        <v>0.1172</v>
      </c>
      <c r="I301" s="378">
        <v>23.96</v>
      </c>
      <c r="J301" s="378">
        <v>2.8</v>
      </c>
    </row>
    <row r="302" spans="1:10" ht="24" customHeight="1" x14ac:dyDescent="0.2">
      <c r="A302" s="379" t="s">
        <v>479</v>
      </c>
      <c r="B302" s="380" t="s">
        <v>681</v>
      </c>
      <c r="C302" s="379" t="s">
        <v>438</v>
      </c>
      <c r="D302" s="379" t="s">
        <v>682</v>
      </c>
      <c r="E302" s="568" t="s">
        <v>482</v>
      </c>
      <c r="F302" s="568"/>
      <c r="G302" s="381" t="s">
        <v>151</v>
      </c>
      <c r="H302" s="382">
        <v>4.7000000000000002E-3</v>
      </c>
      <c r="I302" s="383">
        <v>67.709999999999994</v>
      </c>
      <c r="J302" s="383">
        <v>0.31</v>
      </c>
    </row>
    <row r="303" spans="1:10" ht="25.9" customHeight="1" x14ac:dyDescent="0.2">
      <c r="A303" s="379" t="s">
        <v>479</v>
      </c>
      <c r="B303" s="380" t="s">
        <v>683</v>
      </c>
      <c r="C303" s="379" t="s">
        <v>438</v>
      </c>
      <c r="D303" s="379" t="s">
        <v>684</v>
      </c>
      <c r="E303" s="568" t="s">
        <v>482</v>
      </c>
      <c r="F303" s="568"/>
      <c r="G303" s="381" t="s">
        <v>151</v>
      </c>
      <c r="H303" s="382">
        <v>1</v>
      </c>
      <c r="I303" s="383">
        <v>0.62</v>
      </c>
      <c r="J303" s="383">
        <v>0.62</v>
      </c>
    </row>
    <row r="304" spans="1:10" ht="25.9" customHeight="1" x14ac:dyDescent="0.2">
      <c r="A304" s="379" t="s">
        <v>479</v>
      </c>
      <c r="B304" s="380" t="s">
        <v>685</v>
      </c>
      <c r="C304" s="379" t="s">
        <v>438</v>
      </c>
      <c r="D304" s="379" t="s">
        <v>686</v>
      </c>
      <c r="E304" s="568" t="s">
        <v>482</v>
      </c>
      <c r="F304" s="568"/>
      <c r="G304" s="381" t="s">
        <v>151</v>
      </c>
      <c r="H304" s="382">
        <v>6.0000000000000001E-3</v>
      </c>
      <c r="I304" s="383">
        <v>76.709999999999994</v>
      </c>
      <c r="J304" s="383">
        <v>0.46</v>
      </c>
    </row>
    <row r="305" spans="1:10" ht="24" customHeight="1" x14ac:dyDescent="0.2">
      <c r="A305" s="379" t="s">
        <v>479</v>
      </c>
      <c r="B305" s="380" t="s">
        <v>677</v>
      </c>
      <c r="C305" s="379" t="s">
        <v>438</v>
      </c>
      <c r="D305" s="379" t="s">
        <v>678</v>
      </c>
      <c r="E305" s="568" t="s">
        <v>482</v>
      </c>
      <c r="F305" s="568"/>
      <c r="G305" s="381" t="s">
        <v>151</v>
      </c>
      <c r="H305" s="382">
        <v>2.5999999999999999E-2</v>
      </c>
      <c r="I305" s="383">
        <v>2.19</v>
      </c>
      <c r="J305" s="383">
        <v>0.05</v>
      </c>
    </row>
    <row r="306" spans="1:10" ht="25.5" x14ac:dyDescent="0.2">
      <c r="A306" s="384"/>
      <c r="B306" s="384"/>
      <c r="C306" s="384"/>
      <c r="D306" s="384"/>
      <c r="E306" s="384" t="s">
        <v>492</v>
      </c>
      <c r="F306" s="385">
        <v>3.43</v>
      </c>
      <c r="G306" s="384" t="s">
        <v>493</v>
      </c>
      <c r="H306" s="385">
        <v>0</v>
      </c>
      <c r="I306" s="384" t="s">
        <v>494</v>
      </c>
      <c r="J306" s="385">
        <v>3.43</v>
      </c>
    </row>
    <row r="307" spans="1:10" ht="25.5" x14ac:dyDescent="0.2">
      <c r="A307" s="384"/>
      <c r="B307" s="384"/>
      <c r="C307" s="384"/>
      <c r="D307" s="384"/>
      <c r="E307" s="384" t="s">
        <v>495</v>
      </c>
      <c r="F307" s="385">
        <v>1.72</v>
      </c>
      <c r="G307" s="384"/>
      <c r="H307" s="565" t="s">
        <v>496</v>
      </c>
      <c r="I307" s="565"/>
      <c r="J307" s="385">
        <v>8.27</v>
      </c>
    </row>
    <row r="308" spans="1:10" ht="49.9" customHeight="1" thickBot="1" x14ac:dyDescent="0.25">
      <c r="A308" s="386"/>
      <c r="B308" s="386"/>
      <c r="C308" s="386"/>
      <c r="D308" s="386"/>
      <c r="E308" s="386"/>
      <c r="F308" s="386"/>
      <c r="G308" s="386" t="s">
        <v>497</v>
      </c>
      <c r="H308" s="387">
        <v>120</v>
      </c>
      <c r="I308" s="386" t="s">
        <v>498</v>
      </c>
      <c r="J308" s="388">
        <v>992.4</v>
      </c>
    </row>
    <row r="309" spans="1:10" ht="1.1499999999999999" customHeight="1" thickTop="1" x14ac:dyDescent="0.2">
      <c r="A309" s="389"/>
      <c r="B309" s="389"/>
      <c r="C309" s="389"/>
      <c r="D309" s="389"/>
      <c r="E309" s="389"/>
      <c r="F309" s="389"/>
      <c r="G309" s="389"/>
      <c r="H309" s="389"/>
      <c r="I309" s="389"/>
      <c r="J309" s="389"/>
    </row>
    <row r="310" spans="1:10" ht="18" customHeight="1" x14ac:dyDescent="0.2">
      <c r="A310" s="366" t="s">
        <v>700</v>
      </c>
      <c r="B310" s="367" t="s">
        <v>450</v>
      </c>
      <c r="C310" s="366" t="s">
        <v>451</v>
      </c>
      <c r="D310" s="366" t="s">
        <v>452</v>
      </c>
      <c r="E310" s="569" t="s">
        <v>453</v>
      </c>
      <c r="F310" s="569"/>
      <c r="G310" s="368" t="s">
        <v>454</v>
      </c>
      <c r="H310" s="367" t="s">
        <v>455</v>
      </c>
      <c r="I310" s="367" t="s">
        <v>456</v>
      </c>
      <c r="J310" s="367" t="s">
        <v>457</v>
      </c>
    </row>
    <row r="311" spans="1:10" ht="25.9" customHeight="1" x14ac:dyDescent="0.2">
      <c r="A311" s="369" t="s">
        <v>458</v>
      </c>
      <c r="B311" s="370" t="s">
        <v>701</v>
      </c>
      <c r="C311" s="369" t="s">
        <v>438</v>
      </c>
      <c r="D311" s="369" t="s">
        <v>702</v>
      </c>
      <c r="E311" s="566" t="s">
        <v>670</v>
      </c>
      <c r="F311" s="566"/>
      <c r="G311" s="371" t="s">
        <v>151</v>
      </c>
      <c r="H311" s="372">
        <v>1</v>
      </c>
      <c r="I311" s="373">
        <v>21.77</v>
      </c>
      <c r="J311" s="373">
        <v>21.77</v>
      </c>
    </row>
    <row r="312" spans="1:10" ht="25.9" customHeight="1" x14ac:dyDescent="0.2">
      <c r="A312" s="374" t="s">
        <v>462</v>
      </c>
      <c r="B312" s="375" t="s">
        <v>671</v>
      </c>
      <c r="C312" s="374" t="s">
        <v>438</v>
      </c>
      <c r="D312" s="374" t="s">
        <v>672</v>
      </c>
      <c r="E312" s="567" t="s">
        <v>465</v>
      </c>
      <c r="F312" s="567"/>
      <c r="G312" s="376" t="s">
        <v>217</v>
      </c>
      <c r="H312" s="377">
        <v>7.9500000000000001E-2</v>
      </c>
      <c r="I312" s="378">
        <v>19.77</v>
      </c>
      <c r="J312" s="378">
        <v>1.57</v>
      </c>
    </row>
    <row r="313" spans="1:10" ht="25.9" customHeight="1" x14ac:dyDescent="0.2">
      <c r="A313" s="374" t="s">
        <v>462</v>
      </c>
      <c r="B313" s="375" t="s">
        <v>673</v>
      </c>
      <c r="C313" s="374" t="s">
        <v>438</v>
      </c>
      <c r="D313" s="374" t="s">
        <v>674</v>
      </c>
      <c r="E313" s="567" t="s">
        <v>465</v>
      </c>
      <c r="F313" s="567"/>
      <c r="G313" s="376" t="s">
        <v>217</v>
      </c>
      <c r="H313" s="377">
        <v>7.9500000000000001E-2</v>
      </c>
      <c r="I313" s="378">
        <v>23.96</v>
      </c>
      <c r="J313" s="378">
        <v>1.9</v>
      </c>
    </row>
    <row r="314" spans="1:10" ht="25.9" customHeight="1" x14ac:dyDescent="0.2">
      <c r="A314" s="379" t="s">
        <v>479</v>
      </c>
      <c r="B314" s="380" t="s">
        <v>703</v>
      </c>
      <c r="C314" s="379" t="s">
        <v>438</v>
      </c>
      <c r="D314" s="379" t="s">
        <v>704</v>
      </c>
      <c r="E314" s="568" t="s">
        <v>482</v>
      </c>
      <c r="F314" s="568"/>
      <c r="G314" s="381" t="s">
        <v>151</v>
      </c>
      <c r="H314" s="382">
        <v>1</v>
      </c>
      <c r="I314" s="383">
        <v>16.690000000000001</v>
      </c>
      <c r="J314" s="383">
        <v>16.690000000000001</v>
      </c>
    </row>
    <row r="315" spans="1:10" ht="24" customHeight="1" x14ac:dyDescent="0.2">
      <c r="A315" s="379" t="s">
        <v>479</v>
      </c>
      <c r="B315" s="380" t="s">
        <v>705</v>
      </c>
      <c r="C315" s="379" t="s">
        <v>438</v>
      </c>
      <c r="D315" s="379" t="s">
        <v>706</v>
      </c>
      <c r="E315" s="568" t="s">
        <v>482</v>
      </c>
      <c r="F315" s="568"/>
      <c r="G315" s="381" t="s">
        <v>151</v>
      </c>
      <c r="H315" s="382">
        <v>0.04</v>
      </c>
      <c r="I315" s="383">
        <v>22.1</v>
      </c>
      <c r="J315" s="383">
        <v>0.88</v>
      </c>
    </row>
    <row r="316" spans="1:10" ht="25.9" customHeight="1" x14ac:dyDescent="0.2">
      <c r="A316" s="379" t="s">
        <v>479</v>
      </c>
      <c r="B316" s="380" t="s">
        <v>685</v>
      </c>
      <c r="C316" s="379" t="s">
        <v>438</v>
      </c>
      <c r="D316" s="379" t="s">
        <v>686</v>
      </c>
      <c r="E316" s="568" t="s">
        <v>482</v>
      </c>
      <c r="F316" s="568"/>
      <c r="G316" s="381" t="s">
        <v>151</v>
      </c>
      <c r="H316" s="382">
        <v>9.4999999999999998E-3</v>
      </c>
      <c r="I316" s="383">
        <v>76.709999999999994</v>
      </c>
      <c r="J316" s="383">
        <v>0.72</v>
      </c>
    </row>
    <row r="317" spans="1:10" ht="24" customHeight="1" x14ac:dyDescent="0.2">
      <c r="A317" s="379" t="s">
        <v>479</v>
      </c>
      <c r="B317" s="380" t="s">
        <v>677</v>
      </c>
      <c r="C317" s="379" t="s">
        <v>438</v>
      </c>
      <c r="D317" s="379" t="s">
        <v>678</v>
      </c>
      <c r="E317" s="568" t="s">
        <v>482</v>
      </c>
      <c r="F317" s="568"/>
      <c r="G317" s="381" t="s">
        <v>151</v>
      </c>
      <c r="H317" s="382">
        <v>8.0000000000000002E-3</v>
      </c>
      <c r="I317" s="383">
        <v>2.19</v>
      </c>
      <c r="J317" s="383">
        <v>0.01</v>
      </c>
    </row>
    <row r="318" spans="1:10" ht="25.5" x14ac:dyDescent="0.2">
      <c r="A318" s="384"/>
      <c r="B318" s="384"/>
      <c r="C318" s="384"/>
      <c r="D318" s="384"/>
      <c r="E318" s="384" t="s">
        <v>492</v>
      </c>
      <c r="F318" s="385">
        <v>2.3199999999999998</v>
      </c>
      <c r="G318" s="384" t="s">
        <v>493</v>
      </c>
      <c r="H318" s="385">
        <v>0</v>
      </c>
      <c r="I318" s="384" t="s">
        <v>494</v>
      </c>
      <c r="J318" s="385">
        <v>2.3199999999999998</v>
      </c>
    </row>
    <row r="319" spans="1:10" ht="25.5" x14ac:dyDescent="0.2">
      <c r="A319" s="384"/>
      <c r="B319" s="384"/>
      <c r="C319" s="384"/>
      <c r="D319" s="384"/>
      <c r="E319" s="384" t="s">
        <v>495</v>
      </c>
      <c r="F319" s="385">
        <v>5.71</v>
      </c>
      <c r="G319" s="384"/>
      <c r="H319" s="565" t="s">
        <v>496</v>
      </c>
      <c r="I319" s="565"/>
      <c r="J319" s="385">
        <v>27.48</v>
      </c>
    </row>
    <row r="320" spans="1:10" ht="49.9" customHeight="1" thickBot="1" x14ac:dyDescent="0.25">
      <c r="A320" s="386"/>
      <c r="B320" s="386"/>
      <c r="C320" s="386"/>
      <c r="D320" s="386"/>
      <c r="E320" s="386"/>
      <c r="F320" s="386"/>
      <c r="G320" s="386" t="s">
        <v>497</v>
      </c>
      <c r="H320" s="387">
        <v>120</v>
      </c>
      <c r="I320" s="386" t="s">
        <v>498</v>
      </c>
      <c r="J320" s="388">
        <v>3297.6</v>
      </c>
    </row>
    <row r="321" spans="1:10" ht="1.1499999999999999" customHeight="1" thickTop="1" x14ac:dyDescent="0.2">
      <c r="A321" s="389"/>
      <c r="B321" s="389"/>
      <c r="C321" s="389"/>
      <c r="D321" s="389"/>
      <c r="E321" s="389"/>
      <c r="F321" s="389"/>
      <c r="G321" s="389"/>
      <c r="H321" s="389"/>
      <c r="I321" s="389"/>
      <c r="J321" s="389"/>
    </row>
    <row r="322" spans="1:10" ht="18" customHeight="1" x14ac:dyDescent="0.2">
      <c r="A322" s="366" t="s">
        <v>707</v>
      </c>
      <c r="B322" s="367" t="s">
        <v>450</v>
      </c>
      <c r="C322" s="366" t="s">
        <v>451</v>
      </c>
      <c r="D322" s="366" t="s">
        <v>452</v>
      </c>
      <c r="E322" s="569" t="s">
        <v>453</v>
      </c>
      <c r="F322" s="569"/>
      <c r="G322" s="368" t="s">
        <v>454</v>
      </c>
      <c r="H322" s="367" t="s">
        <v>455</v>
      </c>
      <c r="I322" s="367" t="s">
        <v>456</v>
      </c>
      <c r="J322" s="367" t="s">
        <v>457</v>
      </c>
    </row>
    <row r="323" spans="1:10" ht="25.9" customHeight="1" x14ac:dyDescent="0.2">
      <c r="A323" s="369" t="s">
        <v>458</v>
      </c>
      <c r="B323" s="370" t="s">
        <v>708</v>
      </c>
      <c r="C323" s="369" t="s">
        <v>438</v>
      </c>
      <c r="D323" s="369" t="s">
        <v>709</v>
      </c>
      <c r="E323" s="566" t="s">
        <v>670</v>
      </c>
      <c r="F323" s="566"/>
      <c r="G323" s="371" t="s">
        <v>151</v>
      </c>
      <c r="H323" s="372">
        <v>1</v>
      </c>
      <c r="I323" s="373">
        <v>7.49</v>
      </c>
      <c r="J323" s="373">
        <v>7.49</v>
      </c>
    </row>
    <row r="324" spans="1:10" ht="25.9" customHeight="1" x14ac:dyDescent="0.2">
      <c r="A324" s="374" t="s">
        <v>462</v>
      </c>
      <c r="B324" s="375" t="s">
        <v>671</v>
      </c>
      <c r="C324" s="374" t="s">
        <v>438</v>
      </c>
      <c r="D324" s="374" t="s">
        <v>672</v>
      </c>
      <c r="E324" s="567" t="s">
        <v>465</v>
      </c>
      <c r="F324" s="567"/>
      <c r="G324" s="376" t="s">
        <v>217</v>
      </c>
      <c r="H324" s="377">
        <v>7.1900000000000006E-2</v>
      </c>
      <c r="I324" s="378">
        <v>19.77</v>
      </c>
      <c r="J324" s="378">
        <v>1.42</v>
      </c>
    </row>
    <row r="325" spans="1:10" ht="25.9" customHeight="1" x14ac:dyDescent="0.2">
      <c r="A325" s="374" t="s">
        <v>462</v>
      </c>
      <c r="B325" s="375" t="s">
        <v>673</v>
      </c>
      <c r="C325" s="374" t="s">
        <v>438</v>
      </c>
      <c r="D325" s="374" t="s">
        <v>674</v>
      </c>
      <c r="E325" s="567" t="s">
        <v>465</v>
      </c>
      <c r="F325" s="567"/>
      <c r="G325" s="376" t="s">
        <v>217</v>
      </c>
      <c r="H325" s="377">
        <v>7.1900000000000006E-2</v>
      </c>
      <c r="I325" s="378">
        <v>23.96</v>
      </c>
      <c r="J325" s="378">
        <v>1.72</v>
      </c>
    </row>
    <row r="326" spans="1:10" ht="24" customHeight="1" x14ac:dyDescent="0.2">
      <c r="A326" s="379" t="s">
        <v>479</v>
      </c>
      <c r="B326" s="380" t="s">
        <v>710</v>
      </c>
      <c r="C326" s="379" t="s">
        <v>438</v>
      </c>
      <c r="D326" s="379" t="s">
        <v>711</v>
      </c>
      <c r="E326" s="568" t="s">
        <v>482</v>
      </c>
      <c r="F326" s="568"/>
      <c r="G326" s="381" t="s">
        <v>151</v>
      </c>
      <c r="H326" s="382">
        <v>8.3999999999999995E-3</v>
      </c>
      <c r="I326" s="383">
        <v>12.35</v>
      </c>
      <c r="J326" s="383">
        <v>0.1</v>
      </c>
    </row>
    <row r="327" spans="1:10" ht="25.9" customHeight="1" x14ac:dyDescent="0.2">
      <c r="A327" s="379" t="s">
        <v>479</v>
      </c>
      <c r="B327" s="380" t="s">
        <v>712</v>
      </c>
      <c r="C327" s="379" t="s">
        <v>438</v>
      </c>
      <c r="D327" s="379" t="s">
        <v>85</v>
      </c>
      <c r="E327" s="568" t="s">
        <v>482</v>
      </c>
      <c r="F327" s="568"/>
      <c r="G327" s="381" t="s">
        <v>151</v>
      </c>
      <c r="H327" s="382">
        <v>1</v>
      </c>
      <c r="I327" s="383">
        <v>4.25</v>
      </c>
      <c r="J327" s="383">
        <v>4.25</v>
      </c>
    </row>
    <row r="328" spans="1:10" ht="25.5" x14ac:dyDescent="0.2">
      <c r="A328" s="384"/>
      <c r="B328" s="384"/>
      <c r="C328" s="384"/>
      <c r="D328" s="384"/>
      <c r="E328" s="384" t="s">
        <v>492</v>
      </c>
      <c r="F328" s="385">
        <v>2.1</v>
      </c>
      <c r="G328" s="384" t="s">
        <v>493</v>
      </c>
      <c r="H328" s="385">
        <v>0</v>
      </c>
      <c r="I328" s="384" t="s">
        <v>494</v>
      </c>
      <c r="J328" s="385">
        <v>2.1</v>
      </c>
    </row>
    <row r="329" spans="1:10" ht="25.5" x14ac:dyDescent="0.2">
      <c r="A329" s="384"/>
      <c r="B329" s="384"/>
      <c r="C329" s="384"/>
      <c r="D329" s="384"/>
      <c r="E329" s="384" t="s">
        <v>495</v>
      </c>
      <c r="F329" s="385">
        <v>1.96</v>
      </c>
      <c r="G329" s="384"/>
      <c r="H329" s="565" t="s">
        <v>496</v>
      </c>
      <c r="I329" s="565"/>
      <c r="J329" s="385">
        <v>9.4499999999999993</v>
      </c>
    </row>
    <row r="330" spans="1:10" ht="49.9" customHeight="1" thickBot="1" x14ac:dyDescent="0.25">
      <c r="A330" s="386"/>
      <c r="B330" s="386"/>
      <c r="C330" s="386"/>
      <c r="D330" s="386"/>
      <c r="E330" s="386"/>
      <c r="F330" s="386"/>
      <c r="G330" s="386" t="s">
        <v>497</v>
      </c>
      <c r="H330" s="387">
        <v>60</v>
      </c>
      <c r="I330" s="386" t="s">
        <v>498</v>
      </c>
      <c r="J330" s="388">
        <v>567</v>
      </c>
    </row>
    <row r="331" spans="1:10" ht="1.1499999999999999" customHeight="1" thickTop="1" x14ac:dyDescent="0.2">
      <c r="A331" s="389"/>
      <c r="B331" s="389"/>
      <c r="C331" s="389"/>
      <c r="D331" s="389"/>
      <c r="E331" s="389"/>
      <c r="F331" s="389"/>
      <c r="G331" s="389"/>
      <c r="H331" s="389"/>
      <c r="I331" s="389"/>
      <c r="J331" s="389"/>
    </row>
    <row r="332" spans="1:10" ht="24" customHeight="1" x14ac:dyDescent="0.2">
      <c r="A332" s="363" t="s">
        <v>713</v>
      </c>
      <c r="B332" s="363"/>
      <c r="C332" s="363"/>
      <c r="D332" s="363" t="s">
        <v>88</v>
      </c>
      <c r="E332" s="363"/>
      <c r="F332" s="571"/>
      <c r="G332" s="571"/>
      <c r="H332" s="364"/>
      <c r="I332" s="363"/>
      <c r="J332" s="365">
        <v>136303.79999999999</v>
      </c>
    </row>
    <row r="333" spans="1:10" ht="18" customHeight="1" x14ac:dyDescent="0.2">
      <c r="A333" s="366" t="s">
        <v>714</v>
      </c>
      <c r="B333" s="367" t="s">
        <v>450</v>
      </c>
      <c r="C333" s="366" t="s">
        <v>451</v>
      </c>
      <c r="D333" s="366" t="s">
        <v>452</v>
      </c>
      <c r="E333" s="569" t="s">
        <v>453</v>
      </c>
      <c r="F333" s="569"/>
      <c r="G333" s="368" t="s">
        <v>454</v>
      </c>
      <c r="H333" s="367" t="s">
        <v>455</v>
      </c>
      <c r="I333" s="367" t="s">
        <v>456</v>
      </c>
      <c r="J333" s="367" t="s">
        <v>457</v>
      </c>
    </row>
    <row r="334" spans="1:10" ht="64.900000000000006" customHeight="1" x14ac:dyDescent="0.2">
      <c r="A334" s="369" t="s">
        <v>458</v>
      </c>
      <c r="B334" s="370" t="s">
        <v>715</v>
      </c>
      <c r="C334" s="369" t="s">
        <v>438</v>
      </c>
      <c r="D334" s="369" t="s">
        <v>716</v>
      </c>
      <c r="E334" s="566" t="s">
        <v>670</v>
      </c>
      <c r="F334" s="566"/>
      <c r="G334" s="371" t="s">
        <v>151</v>
      </c>
      <c r="H334" s="372">
        <v>1</v>
      </c>
      <c r="I334" s="373">
        <v>411.67</v>
      </c>
      <c r="J334" s="373">
        <v>411.67</v>
      </c>
    </row>
    <row r="335" spans="1:10" ht="39" customHeight="1" x14ac:dyDescent="0.2">
      <c r="A335" s="374" t="s">
        <v>462</v>
      </c>
      <c r="B335" s="375" t="s">
        <v>717</v>
      </c>
      <c r="C335" s="374" t="s">
        <v>438</v>
      </c>
      <c r="D335" s="374" t="s">
        <v>718</v>
      </c>
      <c r="E335" s="567" t="s">
        <v>670</v>
      </c>
      <c r="F335" s="567"/>
      <c r="G335" s="376" t="s">
        <v>151</v>
      </c>
      <c r="H335" s="377">
        <v>1</v>
      </c>
      <c r="I335" s="378">
        <v>9.61</v>
      </c>
      <c r="J335" s="378">
        <v>9.61</v>
      </c>
    </row>
    <row r="336" spans="1:10" ht="25.9" customHeight="1" x14ac:dyDescent="0.2">
      <c r="A336" s="374" t="s">
        <v>462</v>
      </c>
      <c r="B336" s="375" t="s">
        <v>719</v>
      </c>
      <c r="C336" s="374" t="s">
        <v>438</v>
      </c>
      <c r="D336" s="374" t="s">
        <v>720</v>
      </c>
      <c r="E336" s="567" t="s">
        <v>670</v>
      </c>
      <c r="F336" s="567"/>
      <c r="G336" s="376" t="s">
        <v>151</v>
      </c>
      <c r="H336" s="377">
        <v>1</v>
      </c>
      <c r="I336" s="378">
        <v>12.49</v>
      </c>
      <c r="J336" s="378">
        <v>12.49</v>
      </c>
    </row>
    <row r="337" spans="1:10" ht="25.9" customHeight="1" x14ac:dyDescent="0.2">
      <c r="A337" s="374" t="s">
        <v>462</v>
      </c>
      <c r="B337" s="375" t="s">
        <v>721</v>
      </c>
      <c r="C337" s="374" t="s">
        <v>438</v>
      </c>
      <c r="D337" s="374" t="s">
        <v>722</v>
      </c>
      <c r="E337" s="567" t="s">
        <v>670</v>
      </c>
      <c r="F337" s="567"/>
      <c r="G337" s="376" t="s">
        <v>151</v>
      </c>
      <c r="H337" s="377">
        <v>1</v>
      </c>
      <c r="I337" s="378">
        <v>10.62</v>
      </c>
      <c r="J337" s="378">
        <v>10.62</v>
      </c>
    </row>
    <row r="338" spans="1:10" ht="39" customHeight="1" x14ac:dyDescent="0.2">
      <c r="A338" s="374" t="s">
        <v>462</v>
      </c>
      <c r="B338" s="375" t="s">
        <v>723</v>
      </c>
      <c r="C338" s="374" t="s">
        <v>438</v>
      </c>
      <c r="D338" s="374" t="s">
        <v>724</v>
      </c>
      <c r="E338" s="567" t="s">
        <v>670</v>
      </c>
      <c r="F338" s="567"/>
      <c r="G338" s="376" t="s">
        <v>151</v>
      </c>
      <c r="H338" s="377">
        <v>1</v>
      </c>
      <c r="I338" s="378">
        <v>327.98</v>
      </c>
      <c r="J338" s="378">
        <v>327.98</v>
      </c>
    </row>
    <row r="339" spans="1:10" ht="39" customHeight="1" x14ac:dyDescent="0.2">
      <c r="A339" s="374" t="s">
        <v>462</v>
      </c>
      <c r="B339" s="375" t="s">
        <v>725</v>
      </c>
      <c r="C339" s="374" t="s">
        <v>438</v>
      </c>
      <c r="D339" s="374" t="s">
        <v>726</v>
      </c>
      <c r="E339" s="567" t="s">
        <v>670</v>
      </c>
      <c r="F339" s="567"/>
      <c r="G339" s="376" t="s">
        <v>151</v>
      </c>
      <c r="H339" s="377">
        <v>1</v>
      </c>
      <c r="I339" s="378">
        <v>50.97</v>
      </c>
      <c r="J339" s="378">
        <v>50.97</v>
      </c>
    </row>
    <row r="340" spans="1:10" ht="25.5" x14ac:dyDescent="0.2">
      <c r="A340" s="384"/>
      <c r="B340" s="384"/>
      <c r="C340" s="384"/>
      <c r="D340" s="384"/>
      <c r="E340" s="384" t="s">
        <v>492</v>
      </c>
      <c r="F340" s="385">
        <v>29.45</v>
      </c>
      <c r="G340" s="384" t="s">
        <v>493</v>
      </c>
      <c r="H340" s="385">
        <v>0</v>
      </c>
      <c r="I340" s="384" t="s">
        <v>494</v>
      </c>
      <c r="J340" s="385">
        <v>29.45</v>
      </c>
    </row>
    <row r="341" spans="1:10" ht="25.5" x14ac:dyDescent="0.2">
      <c r="A341" s="384"/>
      <c r="B341" s="384"/>
      <c r="C341" s="384"/>
      <c r="D341" s="384"/>
      <c r="E341" s="384" t="s">
        <v>495</v>
      </c>
      <c r="F341" s="385">
        <v>108.14</v>
      </c>
      <c r="G341" s="384"/>
      <c r="H341" s="565" t="s">
        <v>496</v>
      </c>
      <c r="I341" s="565"/>
      <c r="J341" s="385">
        <v>519.80999999999995</v>
      </c>
    </row>
    <row r="342" spans="1:10" ht="49.9" customHeight="1" thickBot="1" x14ac:dyDescent="0.25">
      <c r="A342" s="386"/>
      <c r="B342" s="386"/>
      <c r="C342" s="386"/>
      <c r="D342" s="386"/>
      <c r="E342" s="386"/>
      <c r="F342" s="386"/>
      <c r="G342" s="386" t="s">
        <v>497</v>
      </c>
      <c r="H342" s="387">
        <v>60</v>
      </c>
      <c r="I342" s="386" t="s">
        <v>498</v>
      </c>
      <c r="J342" s="388">
        <v>31188.6</v>
      </c>
    </row>
    <row r="343" spans="1:10" ht="1.1499999999999999" customHeight="1" thickTop="1" x14ac:dyDescent="0.2">
      <c r="A343" s="389"/>
      <c r="B343" s="389"/>
      <c r="C343" s="389"/>
      <c r="D343" s="389"/>
      <c r="E343" s="389"/>
      <c r="F343" s="389"/>
      <c r="G343" s="389"/>
      <c r="H343" s="389"/>
      <c r="I343" s="389"/>
      <c r="J343" s="389"/>
    </row>
    <row r="344" spans="1:10" ht="18" customHeight="1" x14ac:dyDescent="0.2">
      <c r="A344" s="366" t="s">
        <v>727</v>
      </c>
      <c r="B344" s="367" t="s">
        <v>450</v>
      </c>
      <c r="C344" s="366" t="s">
        <v>451</v>
      </c>
      <c r="D344" s="366" t="s">
        <v>452</v>
      </c>
      <c r="E344" s="569" t="s">
        <v>453</v>
      </c>
      <c r="F344" s="569"/>
      <c r="G344" s="368" t="s">
        <v>454</v>
      </c>
      <c r="H344" s="367" t="s">
        <v>455</v>
      </c>
      <c r="I344" s="367" t="s">
        <v>456</v>
      </c>
      <c r="J344" s="367" t="s">
        <v>457</v>
      </c>
    </row>
    <row r="345" spans="1:10" ht="52.15" customHeight="1" x14ac:dyDescent="0.2">
      <c r="A345" s="369" t="s">
        <v>458</v>
      </c>
      <c r="B345" s="370" t="s">
        <v>728</v>
      </c>
      <c r="C345" s="369" t="s">
        <v>438</v>
      </c>
      <c r="D345" s="369" t="s">
        <v>323</v>
      </c>
      <c r="E345" s="566" t="s">
        <v>670</v>
      </c>
      <c r="F345" s="566"/>
      <c r="G345" s="371" t="s">
        <v>151</v>
      </c>
      <c r="H345" s="372">
        <v>1</v>
      </c>
      <c r="I345" s="373">
        <v>522</v>
      </c>
      <c r="J345" s="373">
        <v>522</v>
      </c>
    </row>
    <row r="346" spans="1:10" ht="25.9" customHeight="1" x14ac:dyDescent="0.2">
      <c r="A346" s="374" t="s">
        <v>462</v>
      </c>
      <c r="B346" s="375" t="s">
        <v>729</v>
      </c>
      <c r="C346" s="374" t="s">
        <v>438</v>
      </c>
      <c r="D346" s="374" t="s">
        <v>730</v>
      </c>
      <c r="E346" s="567" t="s">
        <v>670</v>
      </c>
      <c r="F346" s="567"/>
      <c r="G346" s="376" t="s">
        <v>151</v>
      </c>
      <c r="H346" s="377">
        <v>1</v>
      </c>
      <c r="I346" s="378">
        <v>12.17</v>
      </c>
      <c r="J346" s="378">
        <v>12.17</v>
      </c>
    </row>
    <row r="347" spans="1:10" ht="25.9" customHeight="1" x14ac:dyDescent="0.2">
      <c r="A347" s="374" t="s">
        <v>462</v>
      </c>
      <c r="B347" s="375" t="s">
        <v>731</v>
      </c>
      <c r="C347" s="374" t="s">
        <v>438</v>
      </c>
      <c r="D347" s="374" t="s">
        <v>732</v>
      </c>
      <c r="E347" s="567" t="s">
        <v>670</v>
      </c>
      <c r="F347" s="567"/>
      <c r="G347" s="376" t="s">
        <v>151</v>
      </c>
      <c r="H347" s="377">
        <v>1</v>
      </c>
      <c r="I347" s="378">
        <v>509.83</v>
      </c>
      <c r="J347" s="378">
        <v>509.83</v>
      </c>
    </row>
    <row r="348" spans="1:10" ht="25.5" x14ac:dyDescent="0.2">
      <c r="A348" s="384"/>
      <c r="B348" s="384"/>
      <c r="C348" s="384"/>
      <c r="D348" s="384"/>
      <c r="E348" s="384" t="s">
        <v>492</v>
      </c>
      <c r="F348" s="385">
        <v>21.49</v>
      </c>
      <c r="G348" s="384" t="s">
        <v>493</v>
      </c>
      <c r="H348" s="385">
        <v>0</v>
      </c>
      <c r="I348" s="384" t="s">
        <v>494</v>
      </c>
      <c r="J348" s="385">
        <v>21.49</v>
      </c>
    </row>
    <row r="349" spans="1:10" ht="25.5" x14ac:dyDescent="0.2">
      <c r="A349" s="384"/>
      <c r="B349" s="384"/>
      <c r="C349" s="384"/>
      <c r="D349" s="384"/>
      <c r="E349" s="384" t="s">
        <v>495</v>
      </c>
      <c r="F349" s="385">
        <v>137.12</v>
      </c>
      <c r="G349" s="384"/>
      <c r="H349" s="565" t="s">
        <v>496</v>
      </c>
      <c r="I349" s="565"/>
      <c r="J349" s="385">
        <v>659.12</v>
      </c>
    </row>
    <row r="350" spans="1:10" ht="49.9" customHeight="1" thickBot="1" x14ac:dyDescent="0.25">
      <c r="A350" s="386"/>
      <c r="B350" s="386"/>
      <c r="C350" s="386"/>
      <c r="D350" s="386"/>
      <c r="E350" s="386"/>
      <c r="F350" s="386"/>
      <c r="G350" s="386" t="s">
        <v>497</v>
      </c>
      <c r="H350" s="387">
        <v>60</v>
      </c>
      <c r="I350" s="386" t="s">
        <v>498</v>
      </c>
      <c r="J350" s="388">
        <v>39547.199999999997</v>
      </c>
    </row>
    <row r="351" spans="1:10" ht="1.1499999999999999" customHeight="1" thickTop="1" x14ac:dyDescent="0.2">
      <c r="A351" s="389"/>
      <c r="B351" s="389"/>
      <c r="C351" s="389"/>
      <c r="D351" s="389"/>
      <c r="E351" s="389"/>
      <c r="F351" s="389"/>
      <c r="G351" s="389"/>
      <c r="H351" s="389"/>
      <c r="I351" s="389"/>
      <c r="J351" s="389"/>
    </row>
    <row r="352" spans="1:10" ht="18" customHeight="1" x14ac:dyDescent="0.2">
      <c r="A352" s="366" t="s">
        <v>733</v>
      </c>
      <c r="B352" s="367" t="s">
        <v>450</v>
      </c>
      <c r="C352" s="366" t="s">
        <v>451</v>
      </c>
      <c r="D352" s="366" t="s">
        <v>452</v>
      </c>
      <c r="E352" s="569" t="s">
        <v>453</v>
      </c>
      <c r="F352" s="569"/>
      <c r="G352" s="368" t="s">
        <v>454</v>
      </c>
      <c r="H352" s="367" t="s">
        <v>455</v>
      </c>
      <c r="I352" s="367" t="s">
        <v>456</v>
      </c>
      <c r="J352" s="367" t="s">
        <v>457</v>
      </c>
    </row>
    <row r="353" spans="1:10" ht="25.9" customHeight="1" x14ac:dyDescent="0.2">
      <c r="A353" s="369" t="s">
        <v>458</v>
      </c>
      <c r="B353" s="370" t="s">
        <v>734</v>
      </c>
      <c r="C353" s="369" t="s">
        <v>438</v>
      </c>
      <c r="D353" s="369" t="s">
        <v>369</v>
      </c>
      <c r="E353" s="566" t="s">
        <v>670</v>
      </c>
      <c r="F353" s="566"/>
      <c r="G353" s="371" t="s">
        <v>151</v>
      </c>
      <c r="H353" s="372">
        <v>1</v>
      </c>
      <c r="I353" s="373">
        <v>220.15</v>
      </c>
      <c r="J353" s="373">
        <v>220.15</v>
      </c>
    </row>
    <row r="354" spans="1:10" ht="25.9" customHeight="1" x14ac:dyDescent="0.2">
      <c r="A354" s="374" t="s">
        <v>462</v>
      </c>
      <c r="B354" s="375" t="s">
        <v>673</v>
      </c>
      <c r="C354" s="374" t="s">
        <v>438</v>
      </c>
      <c r="D354" s="374" t="s">
        <v>674</v>
      </c>
      <c r="E354" s="567" t="s">
        <v>465</v>
      </c>
      <c r="F354" s="567"/>
      <c r="G354" s="376" t="s">
        <v>217</v>
      </c>
      <c r="H354" s="377">
        <v>1.897</v>
      </c>
      <c r="I354" s="378">
        <v>23.96</v>
      </c>
      <c r="J354" s="378">
        <v>45.45</v>
      </c>
    </row>
    <row r="355" spans="1:10" ht="24" customHeight="1" x14ac:dyDescent="0.2">
      <c r="A355" s="374" t="s">
        <v>462</v>
      </c>
      <c r="B355" s="375" t="s">
        <v>504</v>
      </c>
      <c r="C355" s="374" t="s">
        <v>438</v>
      </c>
      <c r="D355" s="374" t="s">
        <v>505</v>
      </c>
      <c r="E355" s="567" t="s">
        <v>465</v>
      </c>
      <c r="F355" s="567"/>
      <c r="G355" s="376" t="s">
        <v>217</v>
      </c>
      <c r="H355" s="377">
        <v>0.59770000000000001</v>
      </c>
      <c r="I355" s="378">
        <v>19.940000000000001</v>
      </c>
      <c r="J355" s="378">
        <v>11.91</v>
      </c>
    </row>
    <row r="356" spans="1:10" ht="25.9" customHeight="1" x14ac:dyDescent="0.2">
      <c r="A356" s="379" t="s">
        <v>479</v>
      </c>
      <c r="B356" s="380" t="s">
        <v>735</v>
      </c>
      <c r="C356" s="379" t="s">
        <v>438</v>
      </c>
      <c r="D356" s="379" t="s">
        <v>736</v>
      </c>
      <c r="E356" s="568" t="s">
        <v>482</v>
      </c>
      <c r="F356" s="568"/>
      <c r="G356" s="381" t="s">
        <v>151</v>
      </c>
      <c r="H356" s="382">
        <v>1</v>
      </c>
      <c r="I356" s="383">
        <v>162.79</v>
      </c>
      <c r="J356" s="383">
        <v>162.79</v>
      </c>
    </row>
    <row r="357" spans="1:10" ht="25.5" x14ac:dyDescent="0.2">
      <c r="A357" s="384"/>
      <c r="B357" s="384"/>
      <c r="C357" s="384"/>
      <c r="D357" s="384"/>
      <c r="E357" s="384" t="s">
        <v>492</v>
      </c>
      <c r="F357" s="385">
        <v>39.01</v>
      </c>
      <c r="G357" s="384" t="s">
        <v>493</v>
      </c>
      <c r="H357" s="385">
        <v>0</v>
      </c>
      <c r="I357" s="384" t="s">
        <v>494</v>
      </c>
      <c r="J357" s="385">
        <v>39.01</v>
      </c>
    </row>
    <row r="358" spans="1:10" ht="25.5" x14ac:dyDescent="0.2">
      <c r="A358" s="384"/>
      <c r="B358" s="384"/>
      <c r="C358" s="384"/>
      <c r="D358" s="384"/>
      <c r="E358" s="384" t="s">
        <v>495</v>
      </c>
      <c r="F358" s="385">
        <v>57.83</v>
      </c>
      <c r="G358" s="384"/>
      <c r="H358" s="565" t="s">
        <v>496</v>
      </c>
      <c r="I358" s="565"/>
      <c r="J358" s="385">
        <v>277.98</v>
      </c>
    </row>
    <row r="359" spans="1:10" ht="49.9" customHeight="1" thickBot="1" x14ac:dyDescent="0.25">
      <c r="A359" s="386"/>
      <c r="B359" s="386"/>
      <c r="C359" s="386"/>
      <c r="D359" s="386"/>
      <c r="E359" s="386"/>
      <c r="F359" s="386"/>
      <c r="G359" s="386" t="s">
        <v>497</v>
      </c>
      <c r="H359" s="387">
        <v>60</v>
      </c>
      <c r="I359" s="386" t="s">
        <v>498</v>
      </c>
      <c r="J359" s="388">
        <v>16678.8</v>
      </c>
    </row>
    <row r="360" spans="1:10" ht="1.1499999999999999" customHeight="1" thickTop="1" x14ac:dyDescent="0.2">
      <c r="A360" s="389"/>
      <c r="B360" s="389"/>
      <c r="C360" s="389"/>
      <c r="D360" s="389"/>
      <c r="E360" s="389"/>
      <c r="F360" s="389"/>
      <c r="G360" s="389"/>
      <c r="H360" s="389"/>
      <c r="I360" s="389"/>
      <c r="J360" s="389"/>
    </row>
    <row r="361" spans="1:10" ht="18" customHeight="1" x14ac:dyDescent="0.2">
      <c r="A361" s="366" t="s">
        <v>737</v>
      </c>
      <c r="B361" s="367" t="s">
        <v>450</v>
      </c>
      <c r="C361" s="366" t="s">
        <v>451</v>
      </c>
      <c r="D361" s="366" t="s">
        <v>452</v>
      </c>
      <c r="E361" s="569" t="s">
        <v>453</v>
      </c>
      <c r="F361" s="569"/>
      <c r="G361" s="368" t="s">
        <v>454</v>
      </c>
      <c r="H361" s="367" t="s">
        <v>455</v>
      </c>
      <c r="I361" s="367" t="s">
        <v>456</v>
      </c>
      <c r="J361" s="367" t="s">
        <v>457</v>
      </c>
    </row>
    <row r="362" spans="1:10" ht="25.9" customHeight="1" x14ac:dyDescent="0.2">
      <c r="A362" s="369" t="s">
        <v>458</v>
      </c>
      <c r="B362" s="370" t="s">
        <v>738</v>
      </c>
      <c r="C362" s="369" t="s">
        <v>438</v>
      </c>
      <c r="D362" s="369" t="s">
        <v>739</v>
      </c>
      <c r="E362" s="566" t="s">
        <v>670</v>
      </c>
      <c r="F362" s="566"/>
      <c r="G362" s="371" t="s">
        <v>151</v>
      </c>
      <c r="H362" s="372">
        <v>1</v>
      </c>
      <c r="I362" s="373">
        <v>38.049999999999997</v>
      </c>
      <c r="J362" s="373">
        <v>38.049999999999997</v>
      </c>
    </row>
    <row r="363" spans="1:10" ht="25.9" customHeight="1" x14ac:dyDescent="0.2">
      <c r="A363" s="374" t="s">
        <v>462</v>
      </c>
      <c r="B363" s="375" t="s">
        <v>673</v>
      </c>
      <c r="C363" s="374" t="s">
        <v>438</v>
      </c>
      <c r="D363" s="374" t="s">
        <v>674</v>
      </c>
      <c r="E363" s="567" t="s">
        <v>465</v>
      </c>
      <c r="F363" s="567"/>
      <c r="G363" s="376" t="s">
        <v>217</v>
      </c>
      <c r="H363" s="377">
        <v>0.1525</v>
      </c>
      <c r="I363" s="378">
        <v>23.96</v>
      </c>
      <c r="J363" s="378">
        <v>3.65</v>
      </c>
    </row>
    <row r="364" spans="1:10" ht="24" customHeight="1" x14ac:dyDescent="0.2">
      <c r="A364" s="374" t="s">
        <v>462</v>
      </c>
      <c r="B364" s="375" t="s">
        <v>504</v>
      </c>
      <c r="C364" s="374" t="s">
        <v>438</v>
      </c>
      <c r="D364" s="374" t="s">
        <v>505</v>
      </c>
      <c r="E364" s="567" t="s">
        <v>465</v>
      </c>
      <c r="F364" s="567"/>
      <c r="G364" s="376" t="s">
        <v>217</v>
      </c>
      <c r="H364" s="377">
        <v>4.8099999999999997E-2</v>
      </c>
      <c r="I364" s="378">
        <v>19.940000000000001</v>
      </c>
      <c r="J364" s="378">
        <v>0.95</v>
      </c>
    </row>
    <row r="365" spans="1:10" ht="24" customHeight="1" x14ac:dyDescent="0.2">
      <c r="A365" s="379" t="s">
        <v>479</v>
      </c>
      <c r="B365" s="380" t="s">
        <v>740</v>
      </c>
      <c r="C365" s="379" t="s">
        <v>438</v>
      </c>
      <c r="D365" s="379" t="s">
        <v>352</v>
      </c>
      <c r="E365" s="568" t="s">
        <v>482</v>
      </c>
      <c r="F365" s="568"/>
      <c r="G365" s="381" t="s">
        <v>151</v>
      </c>
      <c r="H365" s="382">
        <v>2.1000000000000001E-2</v>
      </c>
      <c r="I365" s="383">
        <v>3.35</v>
      </c>
      <c r="J365" s="383">
        <v>7.0000000000000007E-2</v>
      </c>
    </row>
    <row r="366" spans="1:10" ht="39" customHeight="1" x14ac:dyDescent="0.2">
      <c r="A366" s="379" t="s">
        <v>479</v>
      </c>
      <c r="B366" s="380" t="s">
        <v>741</v>
      </c>
      <c r="C366" s="379" t="s">
        <v>438</v>
      </c>
      <c r="D366" s="379" t="s">
        <v>742</v>
      </c>
      <c r="E366" s="568" t="s">
        <v>482</v>
      </c>
      <c r="F366" s="568"/>
      <c r="G366" s="381" t="s">
        <v>151</v>
      </c>
      <c r="H366" s="382">
        <v>1</v>
      </c>
      <c r="I366" s="383">
        <v>33.380000000000003</v>
      </c>
      <c r="J366" s="383">
        <v>33.380000000000003</v>
      </c>
    </row>
    <row r="367" spans="1:10" ht="25.5" x14ac:dyDescent="0.2">
      <c r="A367" s="384"/>
      <c r="B367" s="384"/>
      <c r="C367" s="384"/>
      <c r="D367" s="384"/>
      <c r="E367" s="384" t="s">
        <v>492</v>
      </c>
      <c r="F367" s="385">
        <v>3.13</v>
      </c>
      <c r="G367" s="384" t="s">
        <v>493</v>
      </c>
      <c r="H367" s="385">
        <v>0</v>
      </c>
      <c r="I367" s="384" t="s">
        <v>494</v>
      </c>
      <c r="J367" s="385">
        <v>3.13</v>
      </c>
    </row>
    <row r="368" spans="1:10" ht="25.5" x14ac:dyDescent="0.2">
      <c r="A368" s="384"/>
      <c r="B368" s="384"/>
      <c r="C368" s="384"/>
      <c r="D368" s="384"/>
      <c r="E368" s="384" t="s">
        <v>495</v>
      </c>
      <c r="F368" s="385">
        <v>9.99</v>
      </c>
      <c r="G368" s="384"/>
      <c r="H368" s="565" t="s">
        <v>496</v>
      </c>
      <c r="I368" s="565"/>
      <c r="J368" s="385">
        <v>48.04</v>
      </c>
    </row>
    <row r="369" spans="1:10" ht="49.9" customHeight="1" thickBot="1" x14ac:dyDescent="0.25">
      <c r="A369" s="386"/>
      <c r="B369" s="386"/>
      <c r="C369" s="386"/>
      <c r="D369" s="386"/>
      <c r="E369" s="386"/>
      <c r="F369" s="386"/>
      <c r="G369" s="386" t="s">
        <v>497</v>
      </c>
      <c r="H369" s="387">
        <v>120</v>
      </c>
      <c r="I369" s="386" t="s">
        <v>498</v>
      </c>
      <c r="J369" s="388">
        <v>5764.8</v>
      </c>
    </row>
    <row r="370" spans="1:10" ht="1.1499999999999999" customHeight="1" thickTop="1" x14ac:dyDescent="0.2">
      <c r="A370" s="389"/>
      <c r="B370" s="389"/>
      <c r="C370" s="389"/>
      <c r="D370" s="389"/>
      <c r="E370" s="389"/>
      <c r="F370" s="389"/>
      <c r="G370" s="389"/>
      <c r="H370" s="389"/>
      <c r="I370" s="389"/>
      <c r="J370" s="389"/>
    </row>
    <row r="371" spans="1:10" ht="18" customHeight="1" x14ac:dyDescent="0.2">
      <c r="A371" s="366" t="s">
        <v>743</v>
      </c>
      <c r="B371" s="367" t="s">
        <v>450</v>
      </c>
      <c r="C371" s="366" t="s">
        <v>451</v>
      </c>
      <c r="D371" s="366" t="s">
        <v>452</v>
      </c>
      <c r="E371" s="569" t="s">
        <v>453</v>
      </c>
      <c r="F371" s="569"/>
      <c r="G371" s="368" t="s">
        <v>454</v>
      </c>
      <c r="H371" s="367" t="s">
        <v>455</v>
      </c>
      <c r="I371" s="367" t="s">
        <v>456</v>
      </c>
      <c r="J371" s="367" t="s">
        <v>457</v>
      </c>
    </row>
    <row r="372" spans="1:10" ht="39" customHeight="1" x14ac:dyDescent="0.2">
      <c r="A372" s="369" t="s">
        <v>458</v>
      </c>
      <c r="B372" s="370" t="s">
        <v>744</v>
      </c>
      <c r="C372" s="369" t="s">
        <v>438</v>
      </c>
      <c r="D372" s="369" t="s">
        <v>745</v>
      </c>
      <c r="E372" s="566" t="s">
        <v>670</v>
      </c>
      <c r="F372" s="566"/>
      <c r="G372" s="371" t="s">
        <v>151</v>
      </c>
      <c r="H372" s="372">
        <v>1</v>
      </c>
      <c r="I372" s="373">
        <v>569.21</v>
      </c>
      <c r="J372" s="373">
        <v>569.21</v>
      </c>
    </row>
    <row r="373" spans="1:10" ht="25.9" customHeight="1" x14ac:dyDescent="0.2">
      <c r="A373" s="374" t="s">
        <v>462</v>
      </c>
      <c r="B373" s="375" t="s">
        <v>746</v>
      </c>
      <c r="C373" s="374" t="s">
        <v>438</v>
      </c>
      <c r="D373" s="374" t="s">
        <v>747</v>
      </c>
      <c r="E373" s="567" t="s">
        <v>670</v>
      </c>
      <c r="F373" s="567"/>
      <c r="G373" s="376" t="s">
        <v>151</v>
      </c>
      <c r="H373" s="377">
        <v>3</v>
      </c>
      <c r="I373" s="378">
        <v>3.74</v>
      </c>
      <c r="J373" s="378">
        <v>11.22</v>
      </c>
    </row>
    <row r="374" spans="1:10" ht="25.9" customHeight="1" x14ac:dyDescent="0.2">
      <c r="A374" s="374" t="s">
        <v>462</v>
      </c>
      <c r="B374" s="375" t="s">
        <v>748</v>
      </c>
      <c r="C374" s="374" t="s">
        <v>438</v>
      </c>
      <c r="D374" s="374" t="s">
        <v>749</v>
      </c>
      <c r="E374" s="567" t="s">
        <v>670</v>
      </c>
      <c r="F374" s="567"/>
      <c r="G374" s="376" t="s">
        <v>151</v>
      </c>
      <c r="H374" s="377">
        <v>1</v>
      </c>
      <c r="I374" s="378">
        <v>4.22</v>
      </c>
      <c r="J374" s="378">
        <v>4.22</v>
      </c>
    </row>
    <row r="375" spans="1:10" ht="25.9" customHeight="1" x14ac:dyDescent="0.2">
      <c r="A375" s="374" t="s">
        <v>462</v>
      </c>
      <c r="B375" s="375" t="s">
        <v>750</v>
      </c>
      <c r="C375" s="374" t="s">
        <v>438</v>
      </c>
      <c r="D375" s="374" t="s">
        <v>751</v>
      </c>
      <c r="E375" s="567" t="s">
        <v>670</v>
      </c>
      <c r="F375" s="567"/>
      <c r="G375" s="376" t="s">
        <v>151</v>
      </c>
      <c r="H375" s="377">
        <v>1</v>
      </c>
      <c r="I375" s="378">
        <v>301.22000000000003</v>
      </c>
      <c r="J375" s="378">
        <v>301.22000000000003</v>
      </c>
    </row>
    <row r="376" spans="1:10" ht="25.9" customHeight="1" x14ac:dyDescent="0.2">
      <c r="A376" s="374" t="s">
        <v>462</v>
      </c>
      <c r="B376" s="375" t="s">
        <v>701</v>
      </c>
      <c r="C376" s="374" t="s">
        <v>438</v>
      </c>
      <c r="D376" s="374" t="s">
        <v>702</v>
      </c>
      <c r="E376" s="567" t="s">
        <v>670</v>
      </c>
      <c r="F376" s="567"/>
      <c r="G376" s="376" t="s">
        <v>151</v>
      </c>
      <c r="H376" s="377">
        <v>2</v>
      </c>
      <c r="I376" s="378">
        <v>21.77</v>
      </c>
      <c r="J376" s="378">
        <v>43.54</v>
      </c>
    </row>
    <row r="377" spans="1:10" ht="25.9" customHeight="1" x14ac:dyDescent="0.2">
      <c r="A377" s="374" t="s">
        <v>462</v>
      </c>
      <c r="B377" s="375" t="s">
        <v>752</v>
      </c>
      <c r="C377" s="374" t="s">
        <v>438</v>
      </c>
      <c r="D377" s="374" t="s">
        <v>753</v>
      </c>
      <c r="E377" s="567" t="s">
        <v>670</v>
      </c>
      <c r="F377" s="567"/>
      <c r="G377" s="376" t="s">
        <v>151</v>
      </c>
      <c r="H377" s="377">
        <v>1</v>
      </c>
      <c r="I377" s="378">
        <v>31.59</v>
      </c>
      <c r="J377" s="378">
        <v>31.59</v>
      </c>
    </row>
    <row r="378" spans="1:10" ht="39" customHeight="1" x14ac:dyDescent="0.2">
      <c r="A378" s="374" t="s">
        <v>462</v>
      </c>
      <c r="B378" s="375" t="s">
        <v>754</v>
      </c>
      <c r="C378" s="374" t="s">
        <v>438</v>
      </c>
      <c r="D378" s="374" t="s">
        <v>755</v>
      </c>
      <c r="E378" s="567" t="s">
        <v>670</v>
      </c>
      <c r="F378" s="567"/>
      <c r="G378" s="376" t="s">
        <v>69</v>
      </c>
      <c r="H378" s="377">
        <v>1.4</v>
      </c>
      <c r="I378" s="378">
        <v>6.55</v>
      </c>
      <c r="J378" s="378">
        <v>9.17</v>
      </c>
    </row>
    <row r="379" spans="1:10" ht="39" customHeight="1" x14ac:dyDescent="0.2">
      <c r="A379" s="374" t="s">
        <v>462</v>
      </c>
      <c r="B379" s="375" t="s">
        <v>756</v>
      </c>
      <c r="C379" s="374" t="s">
        <v>438</v>
      </c>
      <c r="D379" s="374" t="s">
        <v>757</v>
      </c>
      <c r="E379" s="567" t="s">
        <v>670</v>
      </c>
      <c r="F379" s="567"/>
      <c r="G379" s="376" t="s">
        <v>69</v>
      </c>
      <c r="H379" s="377">
        <v>0.85</v>
      </c>
      <c r="I379" s="378">
        <v>12.41</v>
      </c>
      <c r="J379" s="378">
        <v>10.54</v>
      </c>
    </row>
    <row r="380" spans="1:10" ht="39" customHeight="1" x14ac:dyDescent="0.2">
      <c r="A380" s="374" t="s">
        <v>462</v>
      </c>
      <c r="B380" s="375" t="s">
        <v>758</v>
      </c>
      <c r="C380" s="374" t="s">
        <v>438</v>
      </c>
      <c r="D380" s="374" t="s">
        <v>759</v>
      </c>
      <c r="E380" s="567" t="s">
        <v>670</v>
      </c>
      <c r="F380" s="567"/>
      <c r="G380" s="376" t="s">
        <v>151</v>
      </c>
      <c r="H380" s="377">
        <v>2</v>
      </c>
      <c r="I380" s="378">
        <v>5.62</v>
      </c>
      <c r="J380" s="378">
        <v>11.24</v>
      </c>
    </row>
    <row r="381" spans="1:10" ht="39" customHeight="1" x14ac:dyDescent="0.2">
      <c r="A381" s="374" t="s">
        <v>462</v>
      </c>
      <c r="B381" s="375" t="s">
        <v>760</v>
      </c>
      <c r="C381" s="374" t="s">
        <v>438</v>
      </c>
      <c r="D381" s="374" t="s">
        <v>761</v>
      </c>
      <c r="E381" s="567" t="s">
        <v>670</v>
      </c>
      <c r="F381" s="567"/>
      <c r="G381" s="376" t="s">
        <v>151</v>
      </c>
      <c r="H381" s="377">
        <v>1</v>
      </c>
      <c r="I381" s="378">
        <v>7.27</v>
      </c>
      <c r="J381" s="378">
        <v>7.27</v>
      </c>
    </row>
    <row r="382" spans="1:10" ht="39" customHeight="1" x14ac:dyDescent="0.2">
      <c r="A382" s="374" t="s">
        <v>462</v>
      </c>
      <c r="B382" s="375" t="s">
        <v>762</v>
      </c>
      <c r="C382" s="374" t="s">
        <v>438</v>
      </c>
      <c r="D382" s="374" t="s">
        <v>763</v>
      </c>
      <c r="E382" s="567" t="s">
        <v>670</v>
      </c>
      <c r="F382" s="567"/>
      <c r="G382" s="376" t="s">
        <v>151</v>
      </c>
      <c r="H382" s="377">
        <v>1</v>
      </c>
      <c r="I382" s="378">
        <v>6.24</v>
      </c>
      <c r="J382" s="378">
        <v>6.24</v>
      </c>
    </row>
    <row r="383" spans="1:10" ht="39" customHeight="1" x14ac:dyDescent="0.2">
      <c r="A383" s="374" t="s">
        <v>462</v>
      </c>
      <c r="B383" s="375" t="s">
        <v>764</v>
      </c>
      <c r="C383" s="374" t="s">
        <v>438</v>
      </c>
      <c r="D383" s="374" t="s">
        <v>765</v>
      </c>
      <c r="E383" s="567" t="s">
        <v>670</v>
      </c>
      <c r="F383" s="567"/>
      <c r="G383" s="376" t="s">
        <v>151</v>
      </c>
      <c r="H383" s="377">
        <v>1</v>
      </c>
      <c r="I383" s="378">
        <v>10.53</v>
      </c>
      <c r="J383" s="378">
        <v>10.53</v>
      </c>
    </row>
    <row r="384" spans="1:10" ht="52.15" customHeight="1" x14ac:dyDescent="0.2">
      <c r="A384" s="374" t="s">
        <v>462</v>
      </c>
      <c r="B384" s="375" t="s">
        <v>766</v>
      </c>
      <c r="C384" s="374" t="s">
        <v>438</v>
      </c>
      <c r="D384" s="374" t="s">
        <v>767</v>
      </c>
      <c r="E384" s="567" t="s">
        <v>670</v>
      </c>
      <c r="F384" s="567"/>
      <c r="G384" s="376" t="s">
        <v>151</v>
      </c>
      <c r="H384" s="377">
        <v>3</v>
      </c>
      <c r="I384" s="378">
        <v>19.18</v>
      </c>
      <c r="J384" s="378">
        <v>57.54</v>
      </c>
    </row>
    <row r="385" spans="1:10" ht="39" customHeight="1" x14ac:dyDescent="0.2">
      <c r="A385" s="374" t="s">
        <v>462</v>
      </c>
      <c r="B385" s="375" t="s">
        <v>768</v>
      </c>
      <c r="C385" s="374" t="s">
        <v>438</v>
      </c>
      <c r="D385" s="374" t="s">
        <v>769</v>
      </c>
      <c r="E385" s="567" t="s">
        <v>670</v>
      </c>
      <c r="F385" s="567"/>
      <c r="G385" s="376" t="s">
        <v>151</v>
      </c>
      <c r="H385" s="377">
        <v>1</v>
      </c>
      <c r="I385" s="378">
        <v>26.01</v>
      </c>
      <c r="J385" s="378">
        <v>26.01</v>
      </c>
    </row>
    <row r="386" spans="1:10" ht="25.9" customHeight="1" x14ac:dyDescent="0.2">
      <c r="A386" s="374" t="s">
        <v>462</v>
      </c>
      <c r="B386" s="375" t="s">
        <v>770</v>
      </c>
      <c r="C386" s="374" t="s">
        <v>438</v>
      </c>
      <c r="D386" s="374" t="s">
        <v>771</v>
      </c>
      <c r="E386" s="567" t="s">
        <v>670</v>
      </c>
      <c r="F386" s="567"/>
      <c r="G386" s="376" t="s">
        <v>151</v>
      </c>
      <c r="H386" s="377">
        <v>1</v>
      </c>
      <c r="I386" s="378">
        <v>38.880000000000003</v>
      </c>
      <c r="J386" s="378">
        <v>38.880000000000003</v>
      </c>
    </row>
    <row r="387" spans="1:10" ht="25.5" x14ac:dyDescent="0.2">
      <c r="A387" s="384"/>
      <c r="B387" s="384"/>
      <c r="C387" s="384"/>
      <c r="D387" s="384"/>
      <c r="E387" s="384" t="s">
        <v>492</v>
      </c>
      <c r="F387" s="385">
        <v>55.73</v>
      </c>
      <c r="G387" s="384" t="s">
        <v>493</v>
      </c>
      <c r="H387" s="385">
        <v>0</v>
      </c>
      <c r="I387" s="384" t="s">
        <v>494</v>
      </c>
      <c r="J387" s="385">
        <v>55.73</v>
      </c>
    </row>
    <row r="388" spans="1:10" ht="25.5" x14ac:dyDescent="0.2">
      <c r="A388" s="384"/>
      <c r="B388" s="384"/>
      <c r="C388" s="384"/>
      <c r="D388" s="384"/>
      <c r="E388" s="384" t="s">
        <v>495</v>
      </c>
      <c r="F388" s="385">
        <v>149.53</v>
      </c>
      <c r="G388" s="384"/>
      <c r="H388" s="565" t="s">
        <v>496</v>
      </c>
      <c r="I388" s="565"/>
      <c r="J388" s="385">
        <v>718.74</v>
      </c>
    </row>
    <row r="389" spans="1:10" ht="49.9" customHeight="1" thickBot="1" x14ac:dyDescent="0.25">
      <c r="A389" s="386"/>
      <c r="B389" s="386"/>
      <c r="C389" s="386"/>
      <c r="D389" s="386"/>
      <c r="E389" s="386"/>
      <c r="F389" s="386"/>
      <c r="G389" s="386" t="s">
        <v>497</v>
      </c>
      <c r="H389" s="387">
        <v>60</v>
      </c>
      <c r="I389" s="386" t="s">
        <v>498</v>
      </c>
      <c r="J389" s="388">
        <v>43124.4</v>
      </c>
    </row>
    <row r="390" spans="1:10" ht="1.1499999999999999" customHeight="1" thickTop="1" x14ac:dyDescent="0.2">
      <c r="A390" s="389"/>
      <c r="B390" s="389"/>
      <c r="C390" s="389"/>
      <c r="D390" s="389"/>
      <c r="E390" s="389"/>
      <c r="F390" s="389"/>
      <c r="G390" s="389"/>
      <c r="H390" s="389"/>
      <c r="I390" s="389"/>
      <c r="J390" s="389"/>
    </row>
    <row r="391" spans="1:10" ht="24" customHeight="1" x14ac:dyDescent="0.2">
      <c r="A391" s="363" t="s">
        <v>772</v>
      </c>
      <c r="B391" s="363"/>
      <c r="C391" s="363"/>
      <c r="D391" s="363" t="s">
        <v>108</v>
      </c>
      <c r="E391" s="363"/>
      <c r="F391" s="571"/>
      <c r="G391" s="571"/>
      <c r="H391" s="364"/>
      <c r="I391" s="363"/>
      <c r="J391" s="365">
        <v>96924.39</v>
      </c>
    </row>
    <row r="392" spans="1:10" ht="18" customHeight="1" x14ac:dyDescent="0.2">
      <c r="A392" s="366" t="s">
        <v>773</v>
      </c>
      <c r="B392" s="367" t="s">
        <v>450</v>
      </c>
      <c r="C392" s="366" t="s">
        <v>451</v>
      </c>
      <c r="D392" s="366" t="s">
        <v>452</v>
      </c>
      <c r="E392" s="569" t="s">
        <v>453</v>
      </c>
      <c r="F392" s="569"/>
      <c r="G392" s="368" t="s">
        <v>454</v>
      </c>
      <c r="H392" s="367" t="s">
        <v>455</v>
      </c>
      <c r="I392" s="367" t="s">
        <v>456</v>
      </c>
      <c r="J392" s="367" t="s">
        <v>457</v>
      </c>
    </row>
    <row r="393" spans="1:10" ht="39" customHeight="1" x14ac:dyDescent="0.2">
      <c r="A393" s="369" t="s">
        <v>458</v>
      </c>
      <c r="B393" s="370" t="s">
        <v>774</v>
      </c>
      <c r="C393" s="369" t="s">
        <v>438</v>
      </c>
      <c r="D393" s="369" t="s">
        <v>775</v>
      </c>
      <c r="E393" s="566" t="s">
        <v>670</v>
      </c>
      <c r="F393" s="566"/>
      <c r="G393" s="371" t="s">
        <v>69</v>
      </c>
      <c r="H393" s="372">
        <v>1</v>
      </c>
      <c r="I393" s="373">
        <v>37.049999999999997</v>
      </c>
      <c r="J393" s="373">
        <v>37.049999999999997</v>
      </c>
    </row>
    <row r="394" spans="1:10" ht="25.9" customHeight="1" x14ac:dyDescent="0.2">
      <c r="A394" s="374" t="s">
        <v>462</v>
      </c>
      <c r="B394" s="375" t="s">
        <v>671</v>
      </c>
      <c r="C394" s="374" t="s">
        <v>438</v>
      </c>
      <c r="D394" s="374" t="s">
        <v>672</v>
      </c>
      <c r="E394" s="567" t="s">
        <v>465</v>
      </c>
      <c r="F394" s="567"/>
      <c r="G394" s="376" t="s">
        <v>217</v>
      </c>
      <c r="H394" s="377">
        <v>0.44440000000000002</v>
      </c>
      <c r="I394" s="378">
        <v>19.77</v>
      </c>
      <c r="J394" s="378">
        <v>8.7799999999999994</v>
      </c>
    </row>
    <row r="395" spans="1:10" ht="25.9" customHeight="1" x14ac:dyDescent="0.2">
      <c r="A395" s="374" t="s">
        <v>462</v>
      </c>
      <c r="B395" s="375" t="s">
        <v>673</v>
      </c>
      <c r="C395" s="374" t="s">
        <v>438</v>
      </c>
      <c r="D395" s="374" t="s">
        <v>674</v>
      </c>
      <c r="E395" s="567" t="s">
        <v>465</v>
      </c>
      <c r="F395" s="567"/>
      <c r="G395" s="376" t="s">
        <v>217</v>
      </c>
      <c r="H395" s="377">
        <v>0.44440000000000002</v>
      </c>
      <c r="I395" s="378">
        <v>23.96</v>
      </c>
      <c r="J395" s="378">
        <v>10.64</v>
      </c>
    </row>
    <row r="396" spans="1:10" ht="25.9" customHeight="1" x14ac:dyDescent="0.2">
      <c r="A396" s="379" t="s">
        <v>479</v>
      </c>
      <c r="B396" s="380" t="s">
        <v>776</v>
      </c>
      <c r="C396" s="379" t="s">
        <v>438</v>
      </c>
      <c r="D396" s="379" t="s">
        <v>777</v>
      </c>
      <c r="E396" s="568" t="s">
        <v>482</v>
      </c>
      <c r="F396" s="568"/>
      <c r="G396" s="381" t="s">
        <v>69</v>
      </c>
      <c r="H396" s="382">
        <v>1.0548999999999999</v>
      </c>
      <c r="I396" s="383">
        <v>16.670000000000002</v>
      </c>
      <c r="J396" s="383">
        <v>17.579999999999998</v>
      </c>
    </row>
    <row r="397" spans="1:10" ht="24" customHeight="1" x14ac:dyDescent="0.2">
      <c r="A397" s="379" t="s">
        <v>479</v>
      </c>
      <c r="B397" s="380" t="s">
        <v>677</v>
      </c>
      <c r="C397" s="379" t="s">
        <v>438</v>
      </c>
      <c r="D397" s="379" t="s">
        <v>678</v>
      </c>
      <c r="E397" s="568" t="s">
        <v>482</v>
      </c>
      <c r="F397" s="568"/>
      <c r="G397" s="381" t="s">
        <v>151</v>
      </c>
      <c r="H397" s="382">
        <v>2.47E-2</v>
      </c>
      <c r="I397" s="383">
        <v>2.19</v>
      </c>
      <c r="J397" s="383">
        <v>0.05</v>
      </c>
    </row>
    <row r="398" spans="1:10" ht="25.5" x14ac:dyDescent="0.2">
      <c r="A398" s="384"/>
      <c r="B398" s="384"/>
      <c r="C398" s="384"/>
      <c r="D398" s="384"/>
      <c r="E398" s="384" t="s">
        <v>492</v>
      </c>
      <c r="F398" s="385">
        <v>13</v>
      </c>
      <c r="G398" s="384" t="s">
        <v>493</v>
      </c>
      <c r="H398" s="385">
        <v>0</v>
      </c>
      <c r="I398" s="384" t="s">
        <v>494</v>
      </c>
      <c r="J398" s="385">
        <v>13</v>
      </c>
    </row>
    <row r="399" spans="1:10" ht="25.5" x14ac:dyDescent="0.2">
      <c r="A399" s="384"/>
      <c r="B399" s="384"/>
      <c r="C399" s="384"/>
      <c r="D399" s="384"/>
      <c r="E399" s="384" t="s">
        <v>495</v>
      </c>
      <c r="F399" s="385">
        <v>9.73</v>
      </c>
      <c r="G399" s="384"/>
      <c r="H399" s="565" t="s">
        <v>496</v>
      </c>
      <c r="I399" s="565"/>
      <c r="J399" s="385">
        <v>46.78</v>
      </c>
    </row>
    <row r="400" spans="1:10" ht="49.9" customHeight="1" thickBot="1" x14ac:dyDescent="0.25">
      <c r="A400" s="386"/>
      <c r="B400" s="386"/>
      <c r="C400" s="386"/>
      <c r="D400" s="386"/>
      <c r="E400" s="386"/>
      <c r="F400" s="386"/>
      <c r="G400" s="386" t="s">
        <v>497</v>
      </c>
      <c r="H400" s="387">
        <v>540</v>
      </c>
      <c r="I400" s="386" t="s">
        <v>498</v>
      </c>
      <c r="J400" s="388">
        <v>25261.200000000001</v>
      </c>
    </row>
    <row r="401" spans="1:10" ht="1.1499999999999999" customHeight="1" thickTop="1" x14ac:dyDescent="0.2">
      <c r="A401" s="389"/>
      <c r="B401" s="389"/>
      <c r="C401" s="389"/>
      <c r="D401" s="389"/>
      <c r="E401" s="389"/>
      <c r="F401" s="389"/>
      <c r="G401" s="389"/>
      <c r="H401" s="389"/>
      <c r="I401" s="389"/>
      <c r="J401" s="389"/>
    </row>
    <row r="402" spans="1:10" ht="18" customHeight="1" x14ac:dyDescent="0.2">
      <c r="A402" s="366" t="s">
        <v>778</v>
      </c>
      <c r="B402" s="367" t="s">
        <v>450</v>
      </c>
      <c r="C402" s="366" t="s">
        <v>451</v>
      </c>
      <c r="D402" s="366" t="s">
        <v>452</v>
      </c>
      <c r="E402" s="569" t="s">
        <v>453</v>
      </c>
      <c r="F402" s="569"/>
      <c r="G402" s="368" t="s">
        <v>454</v>
      </c>
      <c r="H402" s="367" t="s">
        <v>455</v>
      </c>
      <c r="I402" s="367" t="s">
        <v>456</v>
      </c>
      <c r="J402" s="367" t="s">
        <v>457</v>
      </c>
    </row>
    <row r="403" spans="1:10" ht="39" customHeight="1" x14ac:dyDescent="0.2">
      <c r="A403" s="369" t="s">
        <v>458</v>
      </c>
      <c r="B403" s="370" t="s">
        <v>779</v>
      </c>
      <c r="C403" s="369" t="s">
        <v>438</v>
      </c>
      <c r="D403" s="369" t="s">
        <v>780</v>
      </c>
      <c r="E403" s="566" t="s">
        <v>670</v>
      </c>
      <c r="F403" s="566"/>
      <c r="G403" s="371" t="s">
        <v>69</v>
      </c>
      <c r="H403" s="372">
        <v>1</v>
      </c>
      <c r="I403" s="373">
        <v>14.55</v>
      </c>
      <c r="J403" s="373">
        <v>14.55</v>
      </c>
    </row>
    <row r="404" spans="1:10" ht="25.9" customHeight="1" x14ac:dyDescent="0.2">
      <c r="A404" s="374" t="s">
        <v>462</v>
      </c>
      <c r="B404" s="375" t="s">
        <v>671</v>
      </c>
      <c r="C404" s="374" t="s">
        <v>438</v>
      </c>
      <c r="D404" s="374" t="s">
        <v>672</v>
      </c>
      <c r="E404" s="567" t="s">
        <v>465</v>
      </c>
      <c r="F404" s="567"/>
      <c r="G404" s="376" t="s">
        <v>217</v>
      </c>
      <c r="H404" s="377">
        <v>4.1500000000000002E-2</v>
      </c>
      <c r="I404" s="378">
        <v>19.77</v>
      </c>
      <c r="J404" s="378">
        <v>0.82</v>
      </c>
    </row>
    <row r="405" spans="1:10" ht="25.9" customHeight="1" x14ac:dyDescent="0.2">
      <c r="A405" s="374" t="s">
        <v>462</v>
      </c>
      <c r="B405" s="375" t="s">
        <v>673</v>
      </c>
      <c r="C405" s="374" t="s">
        <v>438</v>
      </c>
      <c r="D405" s="374" t="s">
        <v>674</v>
      </c>
      <c r="E405" s="567" t="s">
        <v>465</v>
      </c>
      <c r="F405" s="567"/>
      <c r="G405" s="376" t="s">
        <v>217</v>
      </c>
      <c r="H405" s="377">
        <v>4.1500000000000002E-2</v>
      </c>
      <c r="I405" s="378">
        <v>23.96</v>
      </c>
      <c r="J405" s="378">
        <v>0.99</v>
      </c>
    </row>
    <row r="406" spans="1:10" ht="25.9" customHeight="1" x14ac:dyDescent="0.2">
      <c r="A406" s="379" t="s">
        <v>479</v>
      </c>
      <c r="B406" s="380" t="s">
        <v>781</v>
      </c>
      <c r="C406" s="379" t="s">
        <v>438</v>
      </c>
      <c r="D406" s="379" t="s">
        <v>782</v>
      </c>
      <c r="E406" s="568" t="s">
        <v>482</v>
      </c>
      <c r="F406" s="568"/>
      <c r="G406" s="381" t="s">
        <v>69</v>
      </c>
      <c r="H406" s="382">
        <v>1.0548999999999999</v>
      </c>
      <c r="I406" s="383">
        <v>12.03</v>
      </c>
      <c r="J406" s="383">
        <v>12.69</v>
      </c>
    </row>
    <row r="407" spans="1:10" ht="24" customHeight="1" x14ac:dyDescent="0.2">
      <c r="A407" s="379" t="s">
        <v>479</v>
      </c>
      <c r="B407" s="380" t="s">
        <v>677</v>
      </c>
      <c r="C407" s="379" t="s">
        <v>438</v>
      </c>
      <c r="D407" s="379" t="s">
        <v>678</v>
      </c>
      <c r="E407" s="568" t="s">
        <v>482</v>
      </c>
      <c r="F407" s="568"/>
      <c r="G407" s="381" t="s">
        <v>151</v>
      </c>
      <c r="H407" s="382">
        <v>2.3E-2</v>
      </c>
      <c r="I407" s="383">
        <v>2.19</v>
      </c>
      <c r="J407" s="383">
        <v>0.05</v>
      </c>
    </row>
    <row r="408" spans="1:10" ht="25.5" x14ac:dyDescent="0.2">
      <c r="A408" s="384"/>
      <c r="B408" s="384"/>
      <c r="C408" s="384"/>
      <c r="D408" s="384"/>
      <c r="E408" s="384" t="s">
        <v>492</v>
      </c>
      <c r="F408" s="385">
        <v>1.21</v>
      </c>
      <c r="G408" s="384" t="s">
        <v>493</v>
      </c>
      <c r="H408" s="385">
        <v>0</v>
      </c>
      <c r="I408" s="384" t="s">
        <v>494</v>
      </c>
      <c r="J408" s="385">
        <v>1.21</v>
      </c>
    </row>
    <row r="409" spans="1:10" ht="25.5" x14ac:dyDescent="0.2">
      <c r="A409" s="384"/>
      <c r="B409" s="384"/>
      <c r="C409" s="384"/>
      <c r="D409" s="384"/>
      <c r="E409" s="384" t="s">
        <v>495</v>
      </c>
      <c r="F409" s="385">
        <v>3.82</v>
      </c>
      <c r="G409" s="384"/>
      <c r="H409" s="565" t="s">
        <v>496</v>
      </c>
      <c r="I409" s="565"/>
      <c r="J409" s="385">
        <v>18.37</v>
      </c>
    </row>
    <row r="410" spans="1:10" ht="49.9" customHeight="1" thickBot="1" x14ac:dyDescent="0.25">
      <c r="A410" s="386"/>
      <c r="B410" s="386"/>
      <c r="C410" s="386"/>
      <c r="D410" s="386"/>
      <c r="E410" s="386"/>
      <c r="F410" s="386"/>
      <c r="G410" s="386" t="s">
        <v>497</v>
      </c>
      <c r="H410" s="387">
        <v>150</v>
      </c>
      <c r="I410" s="386" t="s">
        <v>498</v>
      </c>
      <c r="J410" s="388">
        <v>2755.5</v>
      </c>
    </row>
    <row r="411" spans="1:10" ht="1.1499999999999999" customHeight="1" thickTop="1" x14ac:dyDescent="0.2">
      <c r="A411" s="389"/>
      <c r="B411" s="389"/>
      <c r="C411" s="389"/>
      <c r="D411" s="389"/>
      <c r="E411" s="389"/>
      <c r="F411" s="389"/>
      <c r="G411" s="389"/>
      <c r="H411" s="389"/>
      <c r="I411" s="389"/>
      <c r="J411" s="389"/>
    </row>
    <row r="412" spans="1:10" ht="18" customHeight="1" x14ac:dyDescent="0.2">
      <c r="A412" s="366" t="s">
        <v>783</v>
      </c>
      <c r="B412" s="367" t="s">
        <v>450</v>
      </c>
      <c r="C412" s="366" t="s">
        <v>451</v>
      </c>
      <c r="D412" s="366" t="s">
        <v>452</v>
      </c>
      <c r="E412" s="569" t="s">
        <v>453</v>
      </c>
      <c r="F412" s="569"/>
      <c r="G412" s="368" t="s">
        <v>454</v>
      </c>
      <c r="H412" s="367" t="s">
        <v>455</v>
      </c>
      <c r="I412" s="367" t="s">
        <v>456</v>
      </c>
      <c r="J412" s="367" t="s">
        <v>457</v>
      </c>
    </row>
    <row r="413" spans="1:10" ht="39" customHeight="1" x14ac:dyDescent="0.2">
      <c r="A413" s="369" t="s">
        <v>458</v>
      </c>
      <c r="B413" s="370" t="s">
        <v>784</v>
      </c>
      <c r="C413" s="369" t="s">
        <v>438</v>
      </c>
      <c r="D413" s="369" t="s">
        <v>785</v>
      </c>
      <c r="E413" s="566" t="s">
        <v>670</v>
      </c>
      <c r="F413" s="566"/>
      <c r="G413" s="371" t="s">
        <v>69</v>
      </c>
      <c r="H413" s="372">
        <v>1</v>
      </c>
      <c r="I413" s="373">
        <v>20.51</v>
      </c>
      <c r="J413" s="373">
        <v>20.51</v>
      </c>
    </row>
    <row r="414" spans="1:10" ht="25.9" customHeight="1" x14ac:dyDescent="0.2">
      <c r="A414" s="374" t="s">
        <v>462</v>
      </c>
      <c r="B414" s="375" t="s">
        <v>671</v>
      </c>
      <c r="C414" s="374" t="s">
        <v>438</v>
      </c>
      <c r="D414" s="374" t="s">
        <v>672</v>
      </c>
      <c r="E414" s="567" t="s">
        <v>465</v>
      </c>
      <c r="F414" s="567"/>
      <c r="G414" s="376" t="s">
        <v>217</v>
      </c>
      <c r="H414" s="377">
        <v>0.29299999999999998</v>
      </c>
      <c r="I414" s="378">
        <v>19.77</v>
      </c>
      <c r="J414" s="378">
        <v>5.79</v>
      </c>
    </row>
    <row r="415" spans="1:10" ht="25.9" customHeight="1" x14ac:dyDescent="0.2">
      <c r="A415" s="374" t="s">
        <v>462</v>
      </c>
      <c r="B415" s="375" t="s">
        <v>673</v>
      </c>
      <c r="C415" s="374" t="s">
        <v>438</v>
      </c>
      <c r="D415" s="374" t="s">
        <v>674</v>
      </c>
      <c r="E415" s="567" t="s">
        <v>465</v>
      </c>
      <c r="F415" s="567"/>
      <c r="G415" s="376" t="s">
        <v>217</v>
      </c>
      <c r="H415" s="377">
        <v>0.29299999999999998</v>
      </c>
      <c r="I415" s="378">
        <v>23.96</v>
      </c>
      <c r="J415" s="378">
        <v>7.02</v>
      </c>
    </row>
    <row r="416" spans="1:10" ht="25.9" customHeight="1" x14ac:dyDescent="0.2">
      <c r="A416" s="379" t="s">
        <v>479</v>
      </c>
      <c r="B416" s="380" t="s">
        <v>786</v>
      </c>
      <c r="C416" s="379" t="s">
        <v>438</v>
      </c>
      <c r="D416" s="379" t="s">
        <v>787</v>
      </c>
      <c r="E416" s="568" t="s">
        <v>482</v>
      </c>
      <c r="F416" s="568"/>
      <c r="G416" s="381" t="s">
        <v>69</v>
      </c>
      <c r="H416" s="382">
        <v>1.0548999999999999</v>
      </c>
      <c r="I416" s="383">
        <v>7.28</v>
      </c>
      <c r="J416" s="383">
        <v>7.67</v>
      </c>
    </row>
    <row r="417" spans="1:10" ht="24" customHeight="1" x14ac:dyDescent="0.2">
      <c r="A417" s="379" t="s">
        <v>479</v>
      </c>
      <c r="B417" s="380" t="s">
        <v>677</v>
      </c>
      <c r="C417" s="379" t="s">
        <v>438</v>
      </c>
      <c r="D417" s="379" t="s">
        <v>678</v>
      </c>
      <c r="E417" s="568" t="s">
        <v>482</v>
      </c>
      <c r="F417" s="568"/>
      <c r="G417" s="381" t="s">
        <v>151</v>
      </c>
      <c r="H417" s="382">
        <v>1.6299999999999999E-2</v>
      </c>
      <c r="I417" s="383">
        <v>2.19</v>
      </c>
      <c r="J417" s="383">
        <v>0.03</v>
      </c>
    </row>
    <row r="418" spans="1:10" ht="25.5" x14ac:dyDescent="0.2">
      <c r="A418" s="384"/>
      <c r="B418" s="384"/>
      <c r="C418" s="384"/>
      <c r="D418" s="384"/>
      <c r="E418" s="384" t="s">
        <v>492</v>
      </c>
      <c r="F418" s="385">
        <v>8.57</v>
      </c>
      <c r="G418" s="384" t="s">
        <v>493</v>
      </c>
      <c r="H418" s="385">
        <v>0</v>
      </c>
      <c r="I418" s="384" t="s">
        <v>494</v>
      </c>
      <c r="J418" s="385">
        <v>8.57</v>
      </c>
    </row>
    <row r="419" spans="1:10" ht="25.5" x14ac:dyDescent="0.2">
      <c r="A419" s="384"/>
      <c r="B419" s="384"/>
      <c r="C419" s="384"/>
      <c r="D419" s="384"/>
      <c r="E419" s="384" t="s">
        <v>495</v>
      </c>
      <c r="F419" s="385">
        <v>5.38</v>
      </c>
      <c r="G419" s="384"/>
      <c r="H419" s="565" t="s">
        <v>496</v>
      </c>
      <c r="I419" s="565"/>
      <c r="J419" s="385">
        <v>25.89</v>
      </c>
    </row>
    <row r="420" spans="1:10" ht="49.9" customHeight="1" thickBot="1" x14ac:dyDescent="0.25">
      <c r="A420" s="386"/>
      <c r="B420" s="386"/>
      <c r="C420" s="386"/>
      <c r="D420" s="386"/>
      <c r="E420" s="386"/>
      <c r="F420" s="386"/>
      <c r="G420" s="386" t="s">
        <v>497</v>
      </c>
      <c r="H420" s="387">
        <v>180</v>
      </c>
      <c r="I420" s="386" t="s">
        <v>498</v>
      </c>
      <c r="J420" s="388">
        <v>4660.2</v>
      </c>
    </row>
    <row r="421" spans="1:10" ht="1.1499999999999999" customHeight="1" thickTop="1" x14ac:dyDescent="0.2">
      <c r="A421" s="389"/>
      <c r="B421" s="389"/>
      <c r="C421" s="389"/>
      <c r="D421" s="389"/>
      <c r="E421" s="389"/>
      <c r="F421" s="389"/>
      <c r="G421" s="389"/>
      <c r="H421" s="389"/>
      <c r="I421" s="389"/>
      <c r="J421" s="389"/>
    </row>
    <row r="422" spans="1:10" ht="18" customHeight="1" x14ac:dyDescent="0.2">
      <c r="A422" s="366" t="s">
        <v>788</v>
      </c>
      <c r="B422" s="367" t="s">
        <v>450</v>
      </c>
      <c r="C422" s="366" t="s">
        <v>451</v>
      </c>
      <c r="D422" s="366" t="s">
        <v>452</v>
      </c>
      <c r="E422" s="569" t="s">
        <v>453</v>
      </c>
      <c r="F422" s="569"/>
      <c r="G422" s="368" t="s">
        <v>454</v>
      </c>
      <c r="H422" s="367" t="s">
        <v>455</v>
      </c>
      <c r="I422" s="367" t="s">
        <v>456</v>
      </c>
      <c r="J422" s="367" t="s">
        <v>457</v>
      </c>
    </row>
    <row r="423" spans="1:10" ht="52.15" customHeight="1" x14ac:dyDescent="0.2">
      <c r="A423" s="369" t="s">
        <v>458</v>
      </c>
      <c r="B423" s="370" t="s">
        <v>789</v>
      </c>
      <c r="C423" s="369" t="s">
        <v>438</v>
      </c>
      <c r="D423" s="369" t="s">
        <v>790</v>
      </c>
      <c r="E423" s="566" t="s">
        <v>670</v>
      </c>
      <c r="F423" s="566"/>
      <c r="G423" s="371" t="s">
        <v>151</v>
      </c>
      <c r="H423" s="372">
        <v>1</v>
      </c>
      <c r="I423" s="373">
        <v>30.21</v>
      </c>
      <c r="J423" s="373">
        <v>30.21</v>
      </c>
    </row>
    <row r="424" spans="1:10" ht="25.9" customHeight="1" x14ac:dyDescent="0.2">
      <c r="A424" s="374" t="s">
        <v>462</v>
      </c>
      <c r="B424" s="375" t="s">
        <v>671</v>
      </c>
      <c r="C424" s="374" t="s">
        <v>438</v>
      </c>
      <c r="D424" s="374" t="s">
        <v>672</v>
      </c>
      <c r="E424" s="567" t="s">
        <v>465</v>
      </c>
      <c r="F424" s="567"/>
      <c r="G424" s="376" t="s">
        <v>217</v>
      </c>
      <c r="H424" s="377">
        <v>0.19259999999999999</v>
      </c>
      <c r="I424" s="378">
        <v>19.77</v>
      </c>
      <c r="J424" s="378">
        <v>3.8</v>
      </c>
    </row>
    <row r="425" spans="1:10" ht="25.9" customHeight="1" x14ac:dyDescent="0.2">
      <c r="A425" s="374" t="s">
        <v>462</v>
      </c>
      <c r="B425" s="375" t="s">
        <v>673</v>
      </c>
      <c r="C425" s="374" t="s">
        <v>438</v>
      </c>
      <c r="D425" s="374" t="s">
        <v>674</v>
      </c>
      <c r="E425" s="567" t="s">
        <v>465</v>
      </c>
      <c r="F425" s="567"/>
      <c r="G425" s="376" t="s">
        <v>217</v>
      </c>
      <c r="H425" s="377">
        <v>0.19259999999999999</v>
      </c>
      <c r="I425" s="378">
        <v>23.96</v>
      </c>
      <c r="J425" s="378">
        <v>4.6100000000000003</v>
      </c>
    </row>
    <row r="426" spans="1:10" ht="25.9" customHeight="1" x14ac:dyDescent="0.2">
      <c r="A426" s="379" t="s">
        <v>479</v>
      </c>
      <c r="B426" s="380" t="s">
        <v>791</v>
      </c>
      <c r="C426" s="379" t="s">
        <v>438</v>
      </c>
      <c r="D426" s="379" t="s">
        <v>792</v>
      </c>
      <c r="E426" s="568" t="s">
        <v>482</v>
      </c>
      <c r="F426" s="568"/>
      <c r="G426" s="381" t="s">
        <v>151</v>
      </c>
      <c r="H426" s="382">
        <v>2</v>
      </c>
      <c r="I426" s="383">
        <v>4.6500000000000004</v>
      </c>
      <c r="J426" s="383">
        <v>9.3000000000000007</v>
      </c>
    </row>
    <row r="427" spans="1:10" ht="25.9" customHeight="1" x14ac:dyDescent="0.2">
      <c r="A427" s="379" t="s">
        <v>479</v>
      </c>
      <c r="B427" s="380" t="s">
        <v>793</v>
      </c>
      <c r="C427" s="379" t="s">
        <v>438</v>
      </c>
      <c r="D427" s="379" t="s">
        <v>794</v>
      </c>
      <c r="E427" s="568" t="s">
        <v>482</v>
      </c>
      <c r="F427" s="568"/>
      <c r="G427" s="381" t="s">
        <v>151</v>
      </c>
      <c r="H427" s="382">
        <v>1</v>
      </c>
      <c r="I427" s="383">
        <v>9.2899999999999991</v>
      </c>
      <c r="J427" s="383">
        <v>9.2899999999999991</v>
      </c>
    </row>
    <row r="428" spans="1:10" ht="39" customHeight="1" x14ac:dyDescent="0.2">
      <c r="A428" s="379" t="s">
        <v>479</v>
      </c>
      <c r="B428" s="380" t="s">
        <v>795</v>
      </c>
      <c r="C428" s="379" t="s">
        <v>438</v>
      </c>
      <c r="D428" s="379" t="s">
        <v>796</v>
      </c>
      <c r="E428" s="568" t="s">
        <v>482</v>
      </c>
      <c r="F428" s="568"/>
      <c r="G428" s="381" t="s">
        <v>151</v>
      </c>
      <c r="H428" s="382">
        <v>0.115</v>
      </c>
      <c r="I428" s="383">
        <v>27.94</v>
      </c>
      <c r="J428" s="383">
        <v>3.21</v>
      </c>
    </row>
    <row r="429" spans="1:10" ht="25.5" x14ac:dyDescent="0.2">
      <c r="A429" s="384"/>
      <c r="B429" s="384"/>
      <c r="C429" s="384"/>
      <c r="D429" s="384"/>
      <c r="E429" s="384" t="s">
        <v>492</v>
      </c>
      <c r="F429" s="385">
        <v>5.63</v>
      </c>
      <c r="G429" s="384" t="s">
        <v>493</v>
      </c>
      <c r="H429" s="385">
        <v>0</v>
      </c>
      <c r="I429" s="384" t="s">
        <v>494</v>
      </c>
      <c r="J429" s="385">
        <v>5.63</v>
      </c>
    </row>
    <row r="430" spans="1:10" ht="25.5" x14ac:dyDescent="0.2">
      <c r="A430" s="384"/>
      <c r="B430" s="384"/>
      <c r="C430" s="384"/>
      <c r="D430" s="384"/>
      <c r="E430" s="384" t="s">
        <v>495</v>
      </c>
      <c r="F430" s="385">
        <v>7.93</v>
      </c>
      <c r="G430" s="384"/>
      <c r="H430" s="565" t="s">
        <v>496</v>
      </c>
      <c r="I430" s="565"/>
      <c r="J430" s="385">
        <v>38.14</v>
      </c>
    </row>
    <row r="431" spans="1:10" ht="49.9" customHeight="1" thickBot="1" x14ac:dyDescent="0.25">
      <c r="A431" s="386"/>
      <c r="B431" s="386"/>
      <c r="C431" s="386"/>
      <c r="D431" s="386"/>
      <c r="E431" s="386"/>
      <c r="F431" s="386"/>
      <c r="G431" s="386" t="s">
        <v>497</v>
      </c>
      <c r="H431" s="387">
        <v>120</v>
      </c>
      <c r="I431" s="386" t="s">
        <v>498</v>
      </c>
      <c r="J431" s="388">
        <v>4576.8</v>
      </c>
    </row>
    <row r="432" spans="1:10" ht="1.1499999999999999" customHeight="1" thickTop="1" x14ac:dyDescent="0.2">
      <c r="A432" s="389"/>
      <c r="B432" s="389"/>
      <c r="C432" s="389"/>
      <c r="D432" s="389"/>
      <c r="E432" s="389"/>
      <c r="F432" s="389"/>
      <c r="G432" s="389"/>
      <c r="H432" s="389"/>
      <c r="I432" s="389"/>
      <c r="J432" s="389"/>
    </row>
    <row r="433" spans="1:10" ht="18" customHeight="1" x14ac:dyDescent="0.2">
      <c r="A433" s="366" t="s">
        <v>797</v>
      </c>
      <c r="B433" s="367" t="s">
        <v>450</v>
      </c>
      <c r="C433" s="366" t="s">
        <v>451</v>
      </c>
      <c r="D433" s="366" t="s">
        <v>452</v>
      </c>
      <c r="E433" s="569" t="s">
        <v>453</v>
      </c>
      <c r="F433" s="569"/>
      <c r="G433" s="368" t="s">
        <v>454</v>
      </c>
      <c r="H433" s="367" t="s">
        <v>455</v>
      </c>
      <c r="I433" s="367" t="s">
        <v>456</v>
      </c>
      <c r="J433" s="367" t="s">
        <v>457</v>
      </c>
    </row>
    <row r="434" spans="1:10" ht="52.15" customHeight="1" x14ac:dyDescent="0.2">
      <c r="A434" s="369" t="s">
        <v>458</v>
      </c>
      <c r="B434" s="370" t="s">
        <v>798</v>
      </c>
      <c r="C434" s="369" t="s">
        <v>438</v>
      </c>
      <c r="D434" s="369" t="s">
        <v>799</v>
      </c>
      <c r="E434" s="566" t="s">
        <v>670</v>
      </c>
      <c r="F434" s="566"/>
      <c r="G434" s="371" t="s">
        <v>151</v>
      </c>
      <c r="H434" s="372">
        <v>1</v>
      </c>
      <c r="I434" s="373">
        <v>16.09</v>
      </c>
      <c r="J434" s="373">
        <v>16.09</v>
      </c>
    </row>
    <row r="435" spans="1:10" ht="25.9" customHeight="1" x14ac:dyDescent="0.2">
      <c r="A435" s="374" t="s">
        <v>462</v>
      </c>
      <c r="B435" s="375" t="s">
        <v>671</v>
      </c>
      <c r="C435" s="374" t="s">
        <v>438</v>
      </c>
      <c r="D435" s="374" t="s">
        <v>672</v>
      </c>
      <c r="E435" s="567" t="s">
        <v>465</v>
      </c>
      <c r="F435" s="567"/>
      <c r="G435" s="376" t="s">
        <v>217</v>
      </c>
      <c r="H435" s="377">
        <v>0.13789999999999999</v>
      </c>
      <c r="I435" s="378">
        <v>19.77</v>
      </c>
      <c r="J435" s="378">
        <v>2.72</v>
      </c>
    </row>
    <row r="436" spans="1:10" ht="25.9" customHeight="1" x14ac:dyDescent="0.2">
      <c r="A436" s="374" t="s">
        <v>462</v>
      </c>
      <c r="B436" s="375" t="s">
        <v>673</v>
      </c>
      <c r="C436" s="374" t="s">
        <v>438</v>
      </c>
      <c r="D436" s="374" t="s">
        <v>674</v>
      </c>
      <c r="E436" s="567" t="s">
        <v>465</v>
      </c>
      <c r="F436" s="567"/>
      <c r="G436" s="376" t="s">
        <v>217</v>
      </c>
      <c r="H436" s="377">
        <v>0.13789999999999999</v>
      </c>
      <c r="I436" s="378">
        <v>23.96</v>
      </c>
      <c r="J436" s="378">
        <v>3.3</v>
      </c>
    </row>
    <row r="437" spans="1:10" ht="25.9" customHeight="1" x14ac:dyDescent="0.2">
      <c r="A437" s="379" t="s">
        <v>479</v>
      </c>
      <c r="B437" s="380" t="s">
        <v>800</v>
      </c>
      <c r="C437" s="379" t="s">
        <v>438</v>
      </c>
      <c r="D437" s="379" t="s">
        <v>801</v>
      </c>
      <c r="E437" s="568" t="s">
        <v>482</v>
      </c>
      <c r="F437" s="568"/>
      <c r="G437" s="381" t="s">
        <v>151</v>
      </c>
      <c r="H437" s="382">
        <v>2</v>
      </c>
      <c r="I437" s="383">
        <v>2.63</v>
      </c>
      <c r="J437" s="383">
        <v>5.26</v>
      </c>
    </row>
    <row r="438" spans="1:10" ht="25.9" customHeight="1" x14ac:dyDescent="0.2">
      <c r="A438" s="379" t="s">
        <v>479</v>
      </c>
      <c r="B438" s="380" t="s">
        <v>802</v>
      </c>
      <c r="C438" s="379" t="s">
        <v>438</v>
      </c>
      <c r="D438" s="379" t="s">
        <v>803</v>
      </c>
      <c r="E438" s="568" t="s">
        <v>482</v>
      </c>
      <c r="F438" s="568"/>
      <c r="G438" s="381" t="s">
        <v>151</v>
      </c>
      <c r="H438" s="382">
        <v>1</v>
      </c>
      <c r="I438" s="383">
        <v>3.42</v>
      </c>
      <c r="J438" s="383">
        <v>3.42</v>
      </c>
    </row>
    <row r="439" spans="1:10" ht="39" customHeight="1" x14ac:dyDescent="0.2">
      <c r="A439" s="379" t="s">
        <v>479</v>
      </c>
      <c r="B439" s="380" t="s">
        <v>795</v>
      </c>
      <c r="C439" s="379" t="s">
        <v>438</v>
      </c>
      <c r="D439" s="379" t="s">
        <v>796</v>
      </c>
      <c r="E439" s="568" t="s">
        <v>482</v>
      </c>
      <c r="F439" s="568"/>
      <c r="G439" s="381" t="s">
        <v>151</v>
      </c>
      <c r="H439" s="382">
        <v>0.05</v>
      </c>
      <c r="I439" s="383">
        <v>27.94</v>
      </c>
      <c r="J439" s="383">
        <v>1.39</v>
      </c>
    </row>
    <row r="440" spans="1:10" ht="25.5" x14ac:dyDescent="0.2">
      <c r="A440" s="384"/>
      <c r="B440" s="384"/>
      <c r="C440" s="384"/>
      <c r="D440" s="384"/>
      <c r="E440" s="384" t="s">
        <v>492</v>
      </c>
      <c r="F440" s="385">
        <v>4.03</v>
      </c>
      <c r="G440" s="384" t="s">
        <v>493</v>
      </c>
      <c r="H440" s="385">
        <v>0</v>
      </c>
      <c r="I440" s="384" t="s">
        <v>494</v>
      </c>
      <c r="J440" s="385">
        <v>4.03</v>
      </c>
    </row>
    <row r="441" spans="1:10" ht="25.5" x14ac:dyDescent="0.2">
      <c r="A441" s="384"/>
      <c r="B441" s="384"/>
      <c r="C441" s="384"/>
      <c r="D441" s="384"/>
      <c r="E441" s="384" t="s">
        <v>495</v>
      </c>
      <c r="F441" s="385">
        <v>4.22</v>
      </c>
      <c r="G441" s="384"/>
      <c r="H441" s="565" t="s">
        <v>496</v>
      </c>
      <c r="I441" s="565"/>
      <c r="J441" s="385">
        <v>20.309999999999999</v>
      </c>
    </row>
    <row r="442" spans="1:10" ht="49.9" customHeight="1" thickBot="1" x14ac:dyDescent="0.25">
      <c r="A442" s="386"/>
      <c r="B442" s="386"/>
      <c r="C442" s="386"/>
      <c r="D442" s="386"/>
      <c r="E442" s="386"/>
      <c r="F442" s="386"/>
      <c r="G442" s="386" t="s">
        <v>497</v>
      </c>
      <c r="H442" s="387">
        <v>60</v>
      </c>
      <c r="I442" s="386" t="s">
        <v>498</v>
      </c>
      <c r="J442" s="388">
        <v>1218.5999999999999</v>
      </c>
    </row>
    <row r="443" spans="1:10" ht="1.1499999999999999" customHeight="1" thickTop="1" x14ac:dyDescent="0.2">
      <c r="A443" s="389"/>
      <c r="B443" s="389"/>
      <c r="C443" s="389"/>
      <c r="D443" s="389"/>
      <c r="E443" s="389"/>
      <c r="F443" s="389"/>
      <c r="G443" s="389"/>
      <c r="H443" s="389"/>
      <c r="I443" s="389"/>
      <c r="J443" s="389"/>
    </row>
    <row r="444" spans="1:10" ht="18" customHeight="1" x14ac:dyDescent="0.2">
      <c r="A444" s="366" t="s">
        <v>804</v>
      </c>
      <c r="B444" s="367" t="s">
        <v>450</v>
      </c>
      <c r="C444" s="366" t="s">
        <v>451</v>
      </c>
      <c r="D444" s="366" t="s">
        <v>452</v>
      </c>
      <c r="E444" s="569" t="s">
        <v>453</v>
      </c>
      <c r="F444" s="569"/>
      <c r="G444" s="368" t="s">
        <v>454</v>
      </c>
      <c r="H444" s="367" t="s">
        <v>455</v>
      </c>
      <c r="I444" s="367" t="s">
        <v>456</v>
      </c>
      <c r="J444" s="367" t="s">
        <v>457</v>
      </c>
    </row>
    <row r="445" spans="1:10" ht="52.15" customHeight="1" x14ac:dyDescent="0.2">
      <c r="A445" s="369" t="s">
        <v>458</v>
      </c>
      <c r="B445" s="370" t="s">
        <v>805</v>
      </c>
      <c r="C445" s="369" t="s">
        <v>438</v>
      </c>
      <c r="D445" s="369" t="s">
        <v>806</v>
      </c>
      <c r="E445" s="566" t="s">
        <v>670</v>
      </c>
      <c r="F445" s="566"/>
      <c r="G445" s="371" t="s">
        <v>151</v>
      </c>
      <c r="H445" s="372">
        <v>1</v>
      </c>
      <c r="I445" s="373">
        <v>9.74</v>
      </c>
      <c r="J445" s="373">
        <v>9.74</v>
      </c>
    </row>
    <row r="446" spans="1:10" ht="25.9" customHeight="1" x14ac:dyDescent="0.2">
      <c r="A446" s="374" t="s">
        <v>462</v>
      </c>
      <c r="B446" s="375" t="s">
        <v>671</v>
      </c>
      <c r="C446" s="374" t="s">
        <v>438</v>
      </c>
      <c r="D446" s="374" t="s">
        <v>672</v>
      </c>
      <c r="E446" s="567" t="s">
        <v>465</v>
      </c>
      <c r="F446" s="567"/>
      <c r="G446" s="376" t="s">
        <v>217</v>
      </c>
      <c r="H446" s="377">
        <v>0.127</v>
      </c>
      <c r="I446" s="378">
        <v>19.77</v>
      </c>
      <c r="J446" s="378">
        <v>2.5099999999999998</v>
      </c>
    </row>
    <row r="447" spans="1:10" ht="25.9" customHeight="1" x14ac:dyDescent="0.2">
      <c r="A447" s="374" t="s">
        <v>462</v>
      </c>
      <c r="B447" s="375" t="s">
        <v>673</v>
      </c>
      <c r="C447" s="374" t="s">
        <v>438</v>
      </c>
      <c r="D447" s="374" t="s">
        <v>674</v>
      </c>
      <c r="E447" s="567" t="s">
        <v>465</v>
      </c>
      <c r="F447" s="567"/>
      <c r="G447" s="376" t="s">
        <v>217</v>
      </c>
      <c r="H447" s="377">
        <v>0.127</v>
      </c>
      <c r="I447" s="378">
        <v>23.96</v>
      </c>
      <c r="J447" s="378">
        <v>3.04</v>
      </c>
    </row>
    <row r="448" spans="1:10" ht="24" customHeight="1" x14ac:dyDescent="0.2">
      <c r="A448" s="379" t="s">
        <v>479</v>
      </c>
      <c r="B448" s="380" t="s">
        <v>681</v>
      </c>
      <c r="C448" s="379" t="s">
        <v>438</v>
      </c>
      <c r="D448" s="379" t="s">
        <v>682</v>
      </c>
      <c r="E448" s="568" t="s">
        <v>482</v>
      </c>
      <c r="F448" s="568"/>
      <c r="G448" s="381" t="s">
        <v>151</v>
      </c>
      <c r="H448" s="382">
        <v>9.9000000000000008E-3</v>
      </c>
      <c r="I448" s="383">
        <v>67.709999999999994</v>
      </c>
      <c r="J448" s="383">
        <v>0.67</v>
      </c>
    </row>
    <row r="449" spans="1:10" ht="25.9" customHeight="1" x14ac:dyDescent="0.2">
      <c r="A449" s="379" t="s">
        <v>479</v>
      </c>
      <c r="B449" s="380" t="s">
        <v>807</v>
      </c>
      <c r="C449" s="379" t="s">
        <v>438</v>
      </c>
      <c r="D449" s="379" t="s">
        <v>808</v>
      </c>
      <c r="E449" s="568" t="s">
        <v>482</v>
      </c>
      <c r="F449" s="568"/>
      <c r="G449" s="381" t="s">
        <v>151</v>
      </c>
      <c r="H449" s="382">
        <v>1</v>
      </c>
      <c r="I449" s="383">
        <v>2.36</v>
      </c>
      <c r="J449" s="383">
        <v>2.36</v>
      </c>
    </row>
    <row r="450" spans="1:10" ht="25.9" customHeight="1" x14ac:dyDescent="0.2">
      <c r="A450" s="379" t="s">
        <v>479</v>
      </c>
      <c r="B450" s="380" t="s">
        <v>685</v>
      </c>
      <c r="C450" s="379" t="s">
        <v>438</v>
      </c>
      <c r="D450" s="379" t="s">
        <v>686</v>
      </c>
      <c r="E450" s="568" t="s">
        <v>482</v>
      </c>
      <c r="F450" s="568"/>
      <c r="G450" s="381" t="s">
        <v>151</v>
      </c>
      <c r="H450" s="382">
        <v>1.4999999999999999E-2</v>
      </c>
      <c r="I450" s="383">
        <v>76.709999999999994</v>
      </c>
      <c r="J450" s="383">
        <v>1.1499999999999999</v>
      </c>
    </row>
    <row r="451" spans="1:10" ht="24" customHeight="1" x14ac:dyDescent="0.2">
      <c r="A451" s="379" t="s">
        <v>479</v>
      </c>
      <c r="B451" s="380" t="s">
        <v>677</v>
      </c>
      <c r="C451" s="379" t="s">
        <v>438</v>
      </c>
      <c r="D451" s="379" t="s">
        <v>678</v>
      </c>
      <c r="E451" s="568" t="s">
        <v>482</v>
      </c>
      <c r="F451" s="568"/>
      <c r="G451" s="381" t="s">
        <v>151</v>
      </c>
      <c r="H451" s="382">
        <v>7.1000000000000004E-3</v>
      </c>
      <c r="I451" s="383">
        <v>2.19</v>
      </c>
      <c r="J451" s="383">
        <v>0.01</v>
      </c>
    </row>
    <row r="452" spans="1:10" ht="25.5" x14ac:dyDescent="0.2">
      <c r="A452" s="384"/>
      <c r="B452" s="384"/>
      <c r="C452" s="384"/>
      <c r="D452" s="384"/>
      <c r="E452" s="384" t="s">
        <v>492</v>
      </c>
      <c r="F452" s="385">
        <v>3.71</v>
      </c>
      <c r="G452" s="384" t="s">
        <v>493</v>
      </c>
      <c r="H452" s="385">
        <v>0</v>
      </c>
      <c r="I452" s="384" t="s">
        <v>494</v>
      </c>
      <c r="J452" s="385">
        <v>3.71</v>
      </c>
    </row>
    <row r="453" spans="1:10" ht="25.5" x14ac:dyDescent="0.2">
      <c r="A453" s="384"/>
      <c r="B453" s="384"/>
      <c r="C453" s="384"/>
      <c r="D453" s="384"/>
      <c r="E453" s="384" t="s">
        <v>495</v>
      </c>
      <c r="F453" s="385">
        <v>2.5499999999999998</v>
      </c>
      <c r="G453" s="384"/>
      <c r="H453" s="565" t="s">
        <v>496</v>
      </c>
      <c r="I453" s="565"/>
      <c r="J453" s="385">
        <v>12.29</v>
      </c>
    </row>
    <row r="454" spans="1:10" ht="49.9" customHeight="1" thickBot="1" x14ac:dyDescent="0.25">
      <c r="A454" s="386"/>
      <c r="B454" s="386"/>
      <c r="C454" s="386"/>
      <c r="D454" s="386"/>
      <c r="E454" s="386"/>
      <c r="F454" s="386"/>
      <c r="G454" s="386" t="s">
        <v>497</v>
      </c>
      <c r="H454" s="387">
        <v>180</v>
      </c>
      <c r="I454" s="386" t="s">
        <v>498</v>
      </c>
      <c r="J454" s="388">
        <v>2212.1999999999998</v>
      </c>
    </row>
    <row r="455" spans="1:10" ht="1.1499999999999999" customHeight="1" thickTop="1" x14ac:dyDescent="0.2">
      <c r="A455" s="389"/>
      <c r="B455" s="389"/>
      <c r="C455" s="389"/>
      <c r="D455" s="389"/>
      <c r="E455" s="389"/>
      <c r="F455" s="389"/>
      <c r="G455" s="389"/>
      <c r="H455" s="389"/>
      <c r="I455" s="389"/>
      <c r="J455" s="389"/>
    </row>
    <row r="456" spans="1:10" ht="18" customHeight="1" x14ac:dyDescent="0.2">
      <c r="A456" s="366" t="s">
        <v>809</v>
      </c>
      <c r="B456" s="367" t="s">
        <v>450</v>
      </c>
      <c r="C456" s="366" t="s">
        <v>451</v>
      </c>
      <c r="D456" s="366" t="s">
        <v>452</v>
      </c>
      <c r="E456" s="569" t="s">
        <v>453</v>
      </c>
      <c r="F456" s="569"/>
      <c r="G456" s="368" t="s">
        <v>454</v>
      </c>
      <c r="H456" s="367" t="s">
        <v>455</v>
      </c>
      <c r="I456" s="367" t="s">
        <v>456</v>
      </c>
      <c r="J456" s="367" t="s">
        <v>457</v>
      </c>
    </row>
    <row r="457" spans="1:10" ht="52.15" customHeight="1" x14ac:dyDescent="0.2">
      <c r="A457" s="369" t="s">
        <v>458</v>
      </c>
      <c r="B457" s="370" t="s">
        <v>810</v>
      </c>
      <c r="C457" s="369" t="s">
        <v>438</v>
      </c>
      <c r="D457" s="369" t="s">
        <v>811</v>
      </c>
      <c r="E457" s="566" t="s">
        <v>670</v>
      </c>
      <c r="F457" s="566"/>
      <c r="G457" s="371" t="s">
        <v>151</v>
      </c>
      <c r="H457" s="372">
        <v>1</v>
      </c>
      <c r="I457" s="373">
        <v>86.12</v>
      </c>
      <c r="J457" s="373">
        <v>86.12</v>
      </c>
    </row>
    <row r="458" spans="1:10" ht="25.9" customHeight="1" x14ac:dyDescent="0.2">
      <c r="A458" s="374" t="s">
        <v>462</v>
      </c>
      <c r="B458" s="375" t="s">
        <v>671</v>
      </c>
      <c r="C458" s="374" t="s">
        <v>438</v>
      </c>
      <c r="D458" s="374" t="s">
        <v>672</v>
      </c>
      <c r="E458" s="567" t="s">
        <v>465</v>
      </c>
      <c r="F458" s="567"/>
      <c r="G458" s="376" t="s">
        <v>217</v>
      </c>
      <c r="H458" s="377">
        <v>0.19259999999999999</v>
      </c>
      <c r="I458" s="378">
        <v>19.77</v>
      </c>
      <c r="J458" s="378">
        <v>3.8</v>
      </c>
    </row>
    <row r="459" spans="1:10" ht="25.9" customHeight="1" x14ac:dyDescent="0.2">
      <c r="A459" s="374" t="s">
        <v>462</v>
      </c>
      <c r="B459" s="375" t="s">
        <v>673</v>
      </c>
      <c r="C459" s="374" t="s">
        <v>438</v>
      </c>
      <c r="D459" s="374" t="s">
        <v>674</v>
      </c>
      <c r="E459" s="567" t="s">
        <v>465</v>
      </c>
      <c r="F459" s="567"/>
      <c r="G459" s="376" t="s">
        <v>217</v>
      </c>
      <c r="H459" s="377">
        <v>0.19259999999999999</v>
      </c>
      <c r="I459" s="378">
        <v>23.96</v>
      </c>
      <c r="J459" s="378">
        <v>4.6100000000000003</v>
      </c>
    </row>
    <row r="460" spans="1:10" ht="25.9" customHeight="1" x14ac:dyDescent="0.2">
      <c r="A460" s="379" t="s">
        <v>479</v>
      </c>
      <c r="B460" s="380" t="s">
        <v>791</v>
      </c>
      <c r="C460" s="379" t="s">
        <v>438</v>
      </c>
      <c r="D460" s="379" t="s">
        <v>792</v>
      </c>
      <c r="E460" s="568" t="s">
        <v>482</v>
      </c>
      <c r="F460" s="568"/>
      <c r="G460" s="381" t="s">
        <v>151</v>
      </c>
      <c r="H460" s="382">
        <v>2</v>
      </c>
      <c r="I460" s="383">
        <v>4.6500000000000004</v>
      </c>
      <c r="J460" s="383">
        <v>9.3000000000000007</v>
      </c>
    </row>
    <row r="461" spans="1:10" ht="25.9" customHeight="1" x14ac:dyDescent="0.2">
      <c r="A461" s="379" t="s">
        <v>479</v>
      </c>
      <c r="B461" s="380" t="s">
        <v>812</v>
      </c>
      <c r="C461" s="379" t="s">
        <v>438</v>
      </c>
      <c r="D461" s="379" t="s">
        <v>813</v>
      </c>
      <c r="E461" s="568" t="s">
        <v>482</v>
      </c>
      <c r="F461" s="568"/>
      <c r="G461" s="381" t="s">
        <v>151</v>
      </c>
      <c r="H461" s="382">
        <v>1</v>
      </c>
      <c r="I461" s="383">
        <v>65.2</v>
      </c>
      <c r="J461" s="383">
        <v>65.2</v>
      </c>
    </row>
    <row r="462" spans="1:10" ht="39" customHeight="1" x14ac:dyDescent="0.2">
      <c r="A462" s="379" t="s">
        <v>479</v>
      </c>
      <c r="B462" s="380" t="s">
        <v>795</v>
      </c>
      <c r="C462" s="379" t="s">
        <v>438</v>
      </c>
      <c r="D462" s="379" t="s">
        <v>796</v>
      </c>
      <c r="E462" s="568" t="s">
        <v>482</v>
      </c>
      <c r="F462" s="568"/>
      <c r="G462" s="381" t="s">
        <v>151</v>
      </c>
      <c r="H462" s="382">
        <v>0.115</v>
      </c>
      <c r="I462" s="383">
        <v>27.94</v>
      </c>
      <c r="J462" s="383">
        <v>3.21</v>
      </c>
    </row>
    <row r="463" spans="1:10" ht="25.5" x14ac:dyDescent="0.2">
      <c r="A463" s="384"/>
      <c r="B463" s="384"/>
      <c r="C463" s="384"/>
      <c r="D463" s="384"/>
      <c r="E463" s="384" t="s">
        <v>492</v>
      </c>
      <c r="F463" s="385">
        <v>5.63</v>
      </c>
      <c r="G463" s="384" t="s">
        <v>493</v>
      </c>
      <c r="H463" s="385">
        <v>0</v>
      </c>
      <c r="I463" s="384" t="s">
        <v>494</v>
      </c>
      <c r="J463" s="385">
        <v>5.63</v>
      </c>
    </row>
    <row r="464" spans="1:10" ht="25.5" x14ac:dyDescent="0.2">
      <c r="A464" s="384"/>
      <c r="B464" s="384"/>
      <c r="C464" s="384"/>
      <c r="D464" s="384"/>
      <c r="E464" s="384" t="s">
        <v>495</v>
      </c>
      <c r="F464" s="385">
        <v>22.62</v>
      </c>
      <c r="G464" s="384"/>
      <c r="H464" s="565" t="s">
        <v>496</v>
      </c>
      <c r="I464" s="565"/>
      <c r="J464" s="385">
        <v>108.74</v>
      </c>
    </row>
    <row r="465" spans="1:10" ht="49.9" customHeight="1" thickBot="1" x14ac:dyDescent="0.25">
      <c r="A465" s="386"/>
      <c r="B465" s="386"/>
      <c r="C465" s="386"/>
      <c r="D465" s="386"/>
      <c r="E465" s="386"/>
      <c r="F465" s="386"/>
      <c r="G465" s="386" t="s">
        <v>497</v>
      </c>
      <c r="H465" s="387">
        <v>60</v>
      </c>
      <c r="I465" s="386" t="s">
        <v>498</v>
      </c>
      <c r="J465" s="388">
        <v>6524.4</v>
      </c>
    </row>
    <row r="466" spans="1:10" ht="1.1499999999999999" customHeight="1" thickTop="1" x14ac:dyDescent="0.2">
      <c r="A466" s="389"/>
      <c r="B466" s="389"/>
      <c r="C466" s="389"/>
      <c r="D466" s="389"/>
      <c r="E466" s="389"/>
      <c r="F466" s="389"/>
      <c r="G466" s="389"/>
      <c r="H466" s="389"/>
      <c r="I466" s="389"/>
      <c r="J466" s="389"/>
    </row>
    <row r="467" spans="1:10" ht="18" customHeight="1" x14ac:dyDescent="0.2">
      <c r="A467" s="366" t="s">
        <v>814</v>
      </c>
      <c r="B467" s="367" t="s">
        <v>450</v>
      </c>
      <c r="C467" s="366" t="s">
        <v>451</v>
      </c>
      <c r="D467" s="366" t="s">
        <v>452</v>
      </c>
      <c r="E467" s="569" t="s">
        <v>453</v>
      </c>
      <c r="F467" s="569"/>
      <c r="G467" s="368" t="s">
        <v>454</v>
      </c>
      <c r="H467" s="367" t="s">
        <v>455</v>
      </c>
      <c r="I467" s="367" t="s">
        <v>456</v>
      </c>
      <c r="J467" s="367" t="s">
        <v>457</v>
      </c>
    </row>
    <row r="468" spans="1:10" ht="52.15" customHeight="1" x14ac:dyDescent="0.2">
      <c r="A468" s="369" t="s">
        <v>458</v>
      </c>
      <c r="B468" s="370" t="s">
        <v>815</v>
      </c>
      <c r="C468" s="369" t="s">
        <v>438</v>
      </c>
      <c r="D468" s="369" t="s">
        <v>816</v>
      </c>
      <c r="E468" s="566" t="s">
        <v>670</v>
      </c>
      <c r="F468" s="566"/>
      <c r="G468" s="371" t="s">
        <v>151</v>
      </c>
      <c r="H468" s="372">
        <v>1</v>
      </c>
      <c r="I468" s="373">
        <v>10</v>
      </c>
      <c r="J468" s="373">
        <v>10</v>
      </c>
    </row>
    <row r="469" spans="1:10" ht="25.9" customHeight="1" x14ac:dyDescent="0.2">
      <c r="A469" s="374" t="s">
        <v>462</v>
      </c>
      <c r="B469" s="375" t="s">
        <v>671</v>
      </c>
      <c r="C469" s="374" t="s">
        <v>438</v>
      </c>
      <c r="D469" s="374" t="s">
        <v>672</v>
      </c>
      <c r="E469" s="567" t="s">
        <v>465</v>
      </c>
      <c r="F469" s="567"/>
      <c r="G469" s="376" t="s">
        <v>217</v>
      </c>
      <c r="H469" s="377">
        <v>0.127</v>
      </c>
      <c r="I469" s="378">
        <v>19.77</v>
      </c>
      <c r="J469" s="378">
        <v>2.5099999999999998</v>
      </c>
    </row>
    <row r="470" spans="1:10" ht="25.9" customHeight="1" x14ac:dyDescent="0.2">
      <c r="A470" s="374" t="s">
        <v>462</v>
      </c>
      <c r="B470" s="375" t="s">
        <v>673</v>
      </c>
      <c r="C470" s="374" t="s">
        <v>438</v>
      </c>
      <c r="D470" s="374" t="s">
        <v>674</v>
      </c>
      <c r="E470" s="567" t="s">
        <v>465</v>
      </c>
      <c r="F470" s="567"/>
      <c r="G470" s="376" t="s">
        <v>217</v>
      </c>
      <c r="H470" s="377">
        <v>0.127</v>
      </c>
      <c r="I470" s="378">
        <v>23.96</v>
      </c>
      <c r="J470" s="378">
        <v>3.04</v>
      </c>
    </row>
    <row r="471" spans="1:10" ht="24" customHeight="1" x14ac:dyDescent="0.2">
      <c r="A471" s="379" t="s">
        <v>479</v>
      </c>
      <c r="B471" s="380" t="s">
        <v>681</v>
      </c>
      <c r="C471" s="379" t="s">
        <v>438</v>
      </c>
      <c r="D471" s="379" t="s">
        <v>682</v>
      </c>
      <c r="E471" s="568" t="s">
        <v>482</v>
      </c>
      <c r="F471" s="568"/>
      <c r="G471" s="381" t="s">
        <v>151</v>
      </c>
      <c r="H471" s="382">
        <v>9.9000000000000008E-3</v>
      </c>
      <c r="I471" s="383">
        <v>67.709999999999994</v>
      </c>
      <c r="J471" s="383">
        <v>0.67</v>
      </c>
    </row>
    <row r="472" spans="1:10" ht="25.9" customHeight="1" x14ac:dyDescent="0.2">
      <c r="A472" s="379" t="s">
        <v>479</v>
      </c>
      <c r="B472" s="380" t="s">
        <v>817</v>
      </c>
      <c r="C472" s="379" t="s">
        <v>438</v>
      </c>
      <c r="D472" s="379" t="s">
        <v>818</v>
      </c>
      <c r="E472" s="568" t="s">
        <v>482</v>
      </c>
      <c r="F472" s="568"/>
      <c r="G472" s="381" t="s">
        <v>151</v>
      </c>
      <c r="H472" s="382">
        <v>1</v>
      </c>
      <c r="I472" s="383">
        <v>2.62</v>
      </c>
      <c r="J472" s="383">
        <v>2.62</v>
      </c>
    </row>
    <row r="473" spans="1:10" ht="25.9" customHeight="1" x14ac:dyDescent="0.2">
      <c r="A473" s="379" t="s">
        <v>479</v>
      </c>
      <c r="B473" s="380" t="s">
        <v>685</v>
      </c>
      <c r="C473" s="379" t="s">
        <v>438</v>
      </c>
      <c r="D473" s="379" t="s">
        <v>686</v>
      </c>
      <c r="E473" s="568" t="s">
        <v>482</v>
      </c>
      <c r="F473" s="568"/>
      <c r="G473" s="381" t="s">
        <v>151</v>
      </c>
      <c r="H473" s="382">
        <v>1.4999999999999999E-2</v>
      </c>
      <c r="I473" s="383">
        <v>76.709999999999994</v>
      </c>
      <c r="J473" s="383">
        <v>1.1499999999999999</v>
      </c>
    </row>
    <row r="474" spans="1:10" ht="24" customHeight="1" x14ac:dyDescent="0.2">
      <c r="A474" s="379" t="s">
        <v>479</v>
      </c>
      <c r="B474" s="380" t="s">
        <v>677</v>
      </c>
      <c r="C474" s="379" t="s">
        <v>438</v>
      </c>
      <c r="D474" s="379" t="s">
        <v>678</v>
      </c>
      <c r="E474" s="568" t="s">
        <v>482</v>
      </c>
      <c r="F474" s="568"/>
      <c r="G474" s="381" t="s">
        <v>151</v>
      </c>
      <c r="H474" s="382">
        <v>7.1000000000000004E-3</v>
      </c>
      <c r="I474" s="383">
        <v>2.19</v>
      </c>
      <c r="J474" s="383">
        <v>0.01</v>
      </c>
    </row>
    <row r="475" spans="1:10" ht="25.5" x14ac:dyDescent="0.2">
      <c r="A475" s="384"/>
      <c r="B475" s="384"/>
      <c r="C475" s="384"/>
      <c r="D475" s="384"/>
      <c r="E475" s="384" t="s">
        <v>492</v>
      </c>
      <c r="F475" s="385">
        <v>3.71</v>
      </c>
      <c r="G475" s="384" t="s">
        <v>493</v>
      </c>
      <c r="H475" s="385">
        <v>0</v>
      </c>
      <c r="I475" s="384" t="s">
        <v>494</v>
      </c>
      <c r="J475" s="385">
        <v>3.71</v>
      </c>
    </row>
    <row r="476" spans="1:10" ht="25.5" x14ac:dyDescent="0.2">
      <c r="A476" s="384"/>
      <c r="B476" s="384"/>
      <c r="C476" s="384"/>
      <c r="D476" s="384"/>
      <c r="E476" s="384" t="s">
        <v>495</v>
      </c>
      <c r="F476" s="385">
        <v>2.62</v>
      </c>
      <c r="G476" s="384"/>
      <c r="H476" s="565" t="s">
        <v>496</v>
      </c>
      <c r="I476" s="565"/>
      <c r="J476" s="385">
        <v>12.62</v>
      </c>
    </row>
    <row r="477" spans="1:10" ht="49.9" customHeight="1" thickBot="1" x14ac:dyDescent="0.25">
      <c r="A477" s="386"/>
      <c r="B477" s="386"/>
      <c r="C477" s="386"/>
      <c r="D477" s="386"/>
      <c r="E477" s="386"/>
      <c r="F477" s="386"/>
      <c r="G477" s="386" t="s">
        <v>497</v>
      </c>
      <c r="H477" s="387">
        <v>120</v>
      </c>
      <c r="I477" s="386" t="s">
        <v>498</v>
      </c>
      <c r="J477" s="388">
        <v>1514.4</v>
      </c>
    </row>
    <row r="478" spans="1:10" ht="1.1499999999999999" customHeight="1" thickTop="1" x14ac:dyDescent="0.2">
      <c r="A478" s="389"/>
      <c r="B478" s="389"/>
      <c r="C478" s="389"/>
      <c r="D478" s="389"/>
      <c r="E478" s="389"/>
      <c r="F478" s="389"/>
      <c r="G478" s="389"/>
      <c r="H478" s="389"/>
      <c r="I478" s="389"/>
      <c r="J478" s="389"/>
    </row>
    <row r="479" spans="1:10" ht="18" customHeight="1" x14ac:dyDescent="0.2">
      <c r="A479" s="366" t="s">
        <v>819</v>
      </c>
      <c r="B479" s="367" t="s">
        <v>450</v>
      </c>
      <c r="C479" s="366" t="s">
        <v>451</v>
      </c>
      <c r="D479" s="366" t="s">
        <v>452</v>
      </c>
      <c r="E479" s="569" t="s">
        <v>453</v>
      </c>
      <c r="F479" s="569"/>
      <c r="G479" s="368" t="s">
        <v>454</v>
      </c>
      <c r="H479" s="367" t="s">
        <v>455</v>
      </c>
      <c r="I479" s="367" t="s">
        <v>456</v>
      </c>
      <c r="J479" s="367" t="s">
        <v>457</v>
      </c>
    </row>
    <row r="480" spans="1:10" ht="52.15" customHeight="1" x14ac:dyDescent="0.2">
      <c r="A480" s="369" t="s">
        <v>458</v>
      </c>
      <c r="B480" s="370" t="s">
        <v>820</v>
      </c>
      <c r="C480" s="369" t="s">
        <v>438</v>
      </c>
      <c r="D480" s="369" t="s">
        <v>821</v>
      </c>
      <c r="E480" s="566" t="s">
        <v>670</v>
      </c>
      <c r="F480" s="566"/>
      <c r="G480" s="371" t="s">
        <v>151</v>
      </c>
      <c r="H480" s="372">
        <v>1</v>
      </c>
      <c r="I480" s="373">
        <v>47.87</v>
      </c>
      <c r="J480" s="373">
        <v>47.87</v>
      </c>
    </row>
    <row r="481" spans="1:10" ht="25.9" customHeight="1" x14ac:dyDescent="0.2">
      <c r="A481" s="374" t="s">
        <v>462</v>
      </c>
      <c r="B481" s="375" t="s">
        <v>671</v>
      </c>
      <c r="C481" s="374" t="s">
        <v>438</v>
      </c>
      <c r="D481" s="374" t="s">
        <v>672</v>
      </c>
      <c r="E481" s="567" t="s">
        <v>465</v>
      </c>
      <c r="F481" s="567"/>
      <c r="G481" s="376" t="s">
        <v>217</v>
      </c>
      <c r="H481" s="377">
        <v>0.25679999999999997</v>
      </c>
      <c r="I481" s="378">
        <v>19.77</v>
      </c>
      <c r="J481" s="378">
        <v>5.07</v>
      </c>
    </row>
    <row r="482" spans="1:10" ht="25.9" customHeight="1" x14ac:dyDescent="0.2">
      <c r="A482" s="374" t="s">
        <v>462</v>
      </c>
      <c r="B482" s="375" t="s">
        <v>673</v>
      </c>
      <c r="C482" s="374" t="s">
        <v>438</v>
      </c>
      <c r="D482" s="374" t="s">
        <v>674</v>
      </c>
      <c r="E482" s="567" t="s">
        <v>465</v>
      </c>
      <c r="F482" s="567"/>
      <c r="G482" s="376" t="s">
        <v>217</v>
      </c>
      <c r="H482" s="377">
        <v>0.25679999999999997</v>
      </c>
      <c r="I482" s="378">
        <v>23.96</v>
      </c>
      <c r="J482" s="378">
        <v>6.15</v>
      </c>
    </row>
    <row r="483" spans="1:10" ht="25.9" customHeight="1" x14ac:dyDescent="0.2">
      <c r="A483" s="379" t="s">
        <v>479</v>
      </c>
      <c r="B483" s="380" t="s">
        <v>791</v>
      </c>
      <c r="C483" s="379" t="s">
        <v>438</v>
      </c>
      <c r="D483" s="379" t="s">
        <v>792</v>
      </c>
      <c r="E483" s="568" t="s">
        <v>482</v>
      </c>
      <c r="F483" s="568"/>
      <c r="G483" s="381" t="s">
        <v>151</v>
      </c>
      <c r="H483" s="382">
        <v>3</v>
      </c>
      <c r="I483" s="383">
        <v>4.6500000000000004</v>
      </c>
      <c r="J483" s="383">
        <v>13.95</v>
      </c>
    </row>
    <row r="484" spans="1:10" ht="25.9" customHeight="1" x14ac:dyDescent="0.2">
      <c r="A484" s="379" t="s">
        <v>479</v>
      </c>
      <c r="B484" s="380" t="s">
        <v>822</v>
      </c>
      <c r="C484" s="379" t="s">
        <v>438</v>
      </c>
      <c r="D484" s="379" t="s">
        <v>823</v>
      </c>
      <c r="E484" s="568" t="s">
        <v>482</v>
      </c>
      <c r="F484" s="568"/>
      <c r="G484" s="381" t="s">
        <v>151</v>
      </c>
      <c r="H484" s="382">
        <v>1</v>
      </c>
      <c r="I484" s="383">
        <v>17.89</v>
      </c>
      <c r="J484" s="383">
        <v>17.89</v>
      </c>
    </row>
    <row r="485" spans="1:10" ht="39" customHeight="1" x14ac:dyDescent="0.2">
      <c r="A485" s="379" t="s">
        <v>479</v>
      </c>
      <c r="B485" s="380" t="s">
        <v>795</v>
      </c>
      <c r="C485" s="379" t="s">
        <v>438</v>
      </c>
      <c r="D485" s="379" t="s">
        <v>796</v>
      </c>
      <c r="E485" s="568" t="s">
        <v>482</v>
      </c>
      <c r="F485" s="568"/>
      <c r="G485" s="381" t="s">
        <v>151</v>
      </c>
      <c r="H485" s="382">
        <v>0.17249999999999999</v>
      </c>
      <c r="I485" s="383">
        <v>27.94</v>
      </c>
      <c r="J485" s="383">
        <v>4.8099999999999996</v>
      </c>
    </row>
    <row r="486" spans="1:10" ht="25.5" x14ac:dyDescent="0.2">
      <c r="A486" s="384"/>
      <c r="B486" s="384"/>
      <c r="C486" s="384"/>
      <c r="D486" s="384"/>
      <c r="E486" s="384" t="s">
        <v>492</v>
      </c>
      <c r="F486" s="385">
        <v>7.51</v>
      </c>
      <c r="G486" s="384" t="s">
        <v>493</v>
      </c>
      <c r="H486" s="385">
        <v>0</v>
      </c>
      <c r="I486" s="384" t="s">
        <v>494</v>
      </c>
      <c r="J486" s="385">
        <v>7.51</v>
      </c>
    </row>
    <row r="487" spans="1:10" ht="25.5" x14ac:dyDescent="0.2">
      <c r="A487" s="384"/>
      <c r="B487" s="384"/>
      <c r="C487" s="384"/>
      <c r="D487" s="384"/>
      <c r="E487" s="384" t="s">
        <v>495</v>
      </c>
      <c r="F487" s="385">
        <v>12.57</v>
      </c>
      <c r="G487" s="384"/>
      <c r="H487" s="565" t="s">
        <v>496</v>
      </c>
      <c r="I487" s="565"/>
      <c r="J487" s="385">
        <v>60.44</v>
      </c>
    </row>
    <row r="488" spans="1:10" ht="49.9" customHeight="1" thickBot="1" x14ac:dyDescent="0.25">
      <c r="A488" s="386"/>
      <c r="B488" s="386"/>
      <c r="C488" s="386"/>
      <c r="D488" s="386"/>
      <c r="E488" s="386"/>
      <c r="F488" s="386"/>
      <c r="G488" s="386" t="s">
        <v>497</v>
      </c>
      <c r="H488" s="387">
        <v>180</v>
      </c>
      <c r="I488" s="386" t="s">
        <v>498</v>
      </c>
      <c r="J488" s="388">
        <v>10879.2</v>
      </c>
    </row>
    <row r="489" spans="1:10" ht="1.1499999999999999" customHeight="1" thickTop="1" x14ac:dyDescent="0.2">
      <c r="A489" s="389"/>
      <c r="B489" s="389"/>
      <c r="C489" s="389"/>
      <c r="D489" s="389"/>
      <c r="E489" s="389"/>
      <c r="F489" s="389"/>
      <c r="G489" s="389"/>
      <c r="H489" s="389"/>
      <c r="I489" s="389"/>
      <c r="J489" s="389"/>
    </row>
    <row r="490" spans="1:10" ht="24" customHeight="1" x14ac:dyDescent="0.2">
      <c r="A490" s="363" t="s">
        <v>824</v>
      </c>
      <c r="B490" s="363"/>
      <c r="C490" s="363"/>
      <c r="D490" s="363" t="s">
        <v>123</v>
      </c>
      <c r="E490" s="363"/>
      <c r="F490" s="571"/>
      <c r="G490" s="571"/>
      <c r="H490" s="364"/>
      <c r="I490" s="363"/>
      <c r="J490" s="365">
        <v>21544.89</v>
      </c>
    </row>
    <row r="491" spans="1:10" ht="24" customHeight="1" x14ac:dyDescent="0.2">
      <c r="A491" s="363" t="s">
        <v>825</v>
      </c>
      <c r="B491" s="363"/>
      <c r="C491" s="363"/>
      <c r="D491" s="363" t="s">
        <v>124</v>
      </c>
      <c r="E491" s="363"/>
      <c r="F491" s="571"/>
      <c r="G491" s="571"/>
      <c r="H491" s="364"/>
      <c r="I491" s="363"/>
      <c r="J491" s="365">
        <v>8903.9500000000007</v>
      </c>
    </row>
    <row r="492" spans="1:10" ht="18" customHeight="1" x14ac:dyDescent="0.2">
      <c r="A492" s="366" t="s">
        <v>826</v>
      </c>
      <c r="B492" s="367" t="s">
        <v>450</v>
      </c>
      <c r="C492" s="366" t="s">
        <v>451</v>
      </c>
      <c r="D492" s="366" t="s">
        <v>452</v>
      </c>
      <c r="E492" s="569" t="s">
        <v>453</v>
      </c>
      <c r="F492" s="569"/>
      <c r="G492" s="368" t="s">
        <v>454</v>
      </c>
      <c r="H492" s="367" t="s">
        <v>455</v>
      </c>
      <c r="I492" s="367" t="s">
        <v>456</v>
      </c>
      <c r="J492" s="367" t="s">
        <v>457</v>
      </c>
    </row>
    <row r="493" spans="1:10" ht="24" customHeight="1" x14ac:dyDescent="0.2">
      <c r="A493" s="369" t="s">
        <v>458</v>
      </c>
      <c r="B493" s="370" t="s">
        <v>501</v>
      </c>
      <c r="C493" s="369" t="s">
        <v>438</v>
      </c>
      <c r="D493" s="369" t="s">
        <v>502</v>
      </c>
      <c r="E493" s="566" t="s">
        <v>503</v>
      </c>
      <c r="F493" s="566"/>
      <c r="G493" s="371" t="s">
        <v>478</v>
      </c>
      <c r="H493" s="372">
        <v>1</v>
      </c>
      <c r="I493" s="373">
        <v>78.87</v>
      </c>
      <c r="J493" s="373">
        <v>78.87</v>
      </c>
    </row>
    <row r="494" spans="1:10" ht="24" customHeight="1" x14ac:dyDescent="0.2">
      <c r="A494" s="374" t="s">
        <v>462</v>
      </c>
      <c r="B494" s="375" t="s">
        <v>504</v>
      </c>
      <c r="C494" s="374" t="s">
        <v>438</v>
      </c>
      <c r="D494" s="374" t="s">
        <v>505</v>
      </c>
      <c r="E494" s="567" t="s">
        <v>465</v>
      </c>
      <c r="F494" s="567"/>
      <c r="G494" s="376" t="s">
        <v>217</v>
      </c>
      <c r="H494" s="377">
        <v>3.9557666999999999</v>
      </c>
      <c r="I494" s="378">
        <v>19.940000000000001</v>
      </c>
      <c r="J494" s="378">
        <v>78.87</v>
      </c>
    </row>
    <row r="495" spans="1:10" ht="25.5" x14ac:dyDescent="0.2">
      <c r="A495" s="384"/>
      <c r="B495" s="384"/>
      <c r="C495" s="384"/>
      <c r="D495" s="384"/>
      <c r="E495" s="384" t="s">
        <v>492</v>
      </c>
      <c r="F495" s="385">
        <v>48.06</v>
      </c>
      <c r="G495" s="384" t="s">
        <v>493</v>
      </c>
      <c r="H495" s="385">
        <v>0</v>
      </c>
      <c r="I495" s="384" t="s">
        <v>494</v>
      </c>
      <c r="J495" s="385">
        <v>48.06</v>
      </c>
    </row>
    <row r="496" spans="1:10" ht="25.5" x14ac:dyDescent="0.2">
      <c r="A496" s="384"/>
      <c r="B496" s="384"/>
      <c r="C496" s="384"/>
      <c r="D496" s="384"/>
      <c r="E496" s="384" t="s">
        <v>495</v>
      </c>
      <c r="F496" s="385">
        <v>20.71</v>
      </c>
      <c r="G496" s="384"/>
      <c r="H496" s="565" t="s">
        <v>496</v>
      </c>
      <c r="I496" s="565"/>
      <c r="J496" s="385">
        <v>99.58</v>
      </c>
    </row>
    <row r="497" spans="1:10" ht="49.9" customHeight="1" thickBot="1" x14ac:dyDescent="0.25">
      <c r="A497" s="386"/>
      <c r="B497" s="386"/>
      <c r="C497" s="386"/>
      <c r="D497" s="386"/>
      <c r="E497" s="386"/>
      <c r="F497" s="386"/>
      <c r="G497" s="386" t="s">
        <v>497</v>
      </c>
      <c r="H497" s="387">
        <v>10.8</v>
      </c>
      <c r="I497" s="386" t="s">
        <v>498</v>
      </c>
      <c r="J497" s="388">
        <v>1075.46</v>
      </c>
    </row>
    <row r="498" spans="1:10" ht="1.1499999999999999" customHeight="1" thickTop="1" x14ac:dyDescent="0.2">
      <c r="A498" s="389"/>
      <c r="B498" s="389"/>
      <c r="C498" s="389"/>
      <c r="D498" s="389"/>
      <c r="E498" s="389"/>
      <c r="F498" s="389"/>
      <c r="G498" s="389"/>
      <c r="H498" s="389"/>
      <c r="I498" s="389"/>
      <c r="J498" s="389"/>
    </row>
    <row r="499" spans="1:10" ht="18" customHeight="1" x14ac:dyDescent="0.2">
      <c r="A499" s="366" t="s">
        <v>827</v>
      </c>
      <c r="B499" s="367" t="s">
        <v>450</v>
      </c>
      <c r="C499" s="366" t="s">
        <v>451</v>
      </c>
      <c r="D499" s="366" t="s">
        <v>452</v>
      </c>
      <c r="E499" s="569" t="s">
        <v>453</v>
      </c>
      <c r="F499" s="569"/>
      <c r="G499" s="368" t="s">
        <v>454</v>
      </c>
      <c r="H499" s="367" t="s">
        <v>455</v>
      </c>
      <c r="I499" s="367" t="s">
        <v>456</v>
      </c>
      <c r="J499" s="367" t="s">
        <v>457</v>
      </c>
    </row>
    <row r="500" spans="1:10" ht="52.15" customHeight="1" x14ac:dyDescent="0.2">
      <c r="A500" s="369" t="s">
        <v>458</v>
      </c>
      <c r="B500" s="370" t="s">
        <v>521</v>
      </c>
      <c r="C500" s="369" t="s">
        <v>438</v>
      </c>
      <c r="D500" s="369" t="s">
        <v>522</v>
      </c>
      <c r="E500" s="566" t="s">
        <v>523</v>
      </c>
      <c r="F500" s="566"/>
      <c r="G500" s="371" t="s">
        <v>524</v>
      </c>
      <c r="H500" s="372">
        <v>1</v>
      </c>
      <c r="I500" s="373">
        <v>82.48</v>
      </c>
      <c r="J500" s="373">
        <v>82.48</v>
      </c>
    </row>
    <row r="501" spans="1:10" ht="52.15" customHeight="1" x14ac:dyDescent="0.2">
      <c r="A501" s="374" t="s">
        <v>462</v>
      </c>
      <c r="B501" s="375" t="s">
        <v>525</v>
      </c>
      <c r="C501" s="374" t="s">
        <v>438</v>
      </c>
      <c r="D501" s="374" t="s">
        <v>526</v>
      </c>
      <c r="E501" s="567" t="s">
        <v>465</v>
      </c>
      <c r="F501" s="567"/>
      <c r="G501" s="376" t="s">
        <v>478</v>
      </c>
      <c r="H501" s="377">
        <v>9.7999999999999997E-3</v>
      </c>
      <c r="I501" s="378">
        <v>900.76</v>
      </c>
      <c r="J501" s="378">
        <v>8.82</v>
      </c>
    </row>
    <row r="502" spans="1:10" ht="24" customHeight="1" x14ac:dyDescent="0.2">
      <c r="A502" s="374" t="s">
        <v>462</v>
      </c>
      <c r="B502" s="375" t="s">
        <v>509</v>
      </c>
      <c r="C502" s="374" t="s">
        <v>438</v>
      </c>
      <c r="D502" s="374" t="s">
        <v>510</v>
      </c>
      <c r="E502" s="567" t="s">
        <v>465</v>
      </c>
      <c r="F502" s="567"/>
      <c r="G502" s="376" t="s">
        <v>217</v>
      </c>
      <c r="H502" s="377">
        <v>1.2</v>
      </c>
      <c r="I502" s="378">
        <v>24.72</v>
      </c>
      <c r="J502" s="378">
        <v>29.66</v>
      </c>
    </row>
    <row r="503" spans="1:10" ht="24" customHeight="1" x14ac:dyDescent="0.2">
      <c r="A503" s="374" t="s">
        <v>462</v>
      </c>
      <c r="B503" s="375" t="s">
        <v>504</v>
      </c>
      <c r="C503" s="374" t="s">
        <v>438</v>
      </c>
      <c r="D503" s="374" t="s">
        <v>505</v>
      </c>
      <c r="E503" s="567" t="s">
        <v>465</v>
      </c>
      <c r="F503" s="567"/>
      <c r="G503" s="376" t="s">
        <v>217</v>
      </c>
      <c r="H503" s="377">
        <v>0.6</v>
      </c>
      <c r="I503" s="378">
        <v>19.940000000000001</v>
      </c>
      <c r="J503" s="378">
        <v>11.96</v>
      </c>
    </row>
    <row r="504" spans="1:10" ht="39" customHeight="1" x14ac:dyDescent="0.2">
      <c r="A504" s="379" t="s">
        <v>479</v>
      </c>
      <c r="B504" s="380" t="s">
        <v>527</v>
      </c>
      <c r="C504" s="379" t="s">
        <v>438</v>
      </c>
      <c r="D504" s="379" t="s">
        <v>528</v>
      </c>
      <c r="E504" s="568" t="s">
        <v>482</v>
      </c>
      <c r="F504" s="568"/>
      <c r="G504" s="381" t="s">
        <v>69</v>
      </c>
      <c r="H504" s="382">
        <v>0.42</v>
      </c>
      <c r="I504" s="383">
        <v>3.15</v>
      </c>
      <c r="J504" s="383">
        <v>1.32</v>
      </c>
    </row>
    <row r="505" spans="1:10" ht="24" customHeight="1" x14ac:dyDescent="0.2">
      <c r="A505" s="379" t="s">
        <v>479</v>
      </c>
      <c r="B505" s="380" t="s">
        <v>529</v>
      </c>
      <c r="C505" s="379" t="s">
        <v>438</v>
      </c>
      <c r="D505" s="379" t="s">
        <v>530</v>
      </c>
      <c r="E505" s="568" t="s">
        <v>482</v>
      </c>
      <c r="F505" s="568"/>
      <c r="G505" s="381" t="s">
        <v>531</v>
      </c>
      <c r="H505" s="382">
        <v>0.01</v>
      </c>
      <c r="I505" s="383">
        <v>43.77</v>
      </c>
      <c r="J505" s="383">
        <v>0.43</v>
      </c>
    </row>
    <row r="506" spans="1:10" ht="39" customHeight="1" x14ac:dyDescent="0.2">
      <c r="A506" s="379" t="s">
        <v>479</v>
      </c>
      <c r="B506" s="380" t="s">
        <v>532</v>
      </c>
      <c r="C506" s="379" t="s">
        <v>438</v>
      </c>
      <c r="D506" s="379" t="s">
        <v>533</v>
      </c>
      <c r="E506" s="568" t="s">
        <v>482</v>
      </c>
      <c r="F506" s="568"/>
      <c r="G506" s="381" t="s">
        <v>151</v>
      </c>
      <c r="H506" s="382">
        <v>28.31</v>
      </c>
      <c r="I506" s="383">
        <v>1.07</v>
      </c>
      <c r="J506" s="383">
        <v>30.29</v>
      </c>
    </row>
    <row r="507" spans="1:10" ht="25.5" x14ac:dyDescent="0.2">
      <c r="A507" s="384"/>
      <c r="B507" s="384"/>
      <c r="C507" s="384"/>
      <c r="D507" s="384"/>
      <c r="E507" s="384" t="s">
        <v>492</v>
      </c>
      <c r="F507" s="385">
        <v>28.78</v>
      </c>
      <c r="G507" s="384" t="s">
        <v>493</v>
      </c>
      <c r="H507" s="385">
        <v>0</v>
      </c>
      <c r="I507" s="384" t="s">
        <v>494</v>
      </c>
      <c r="J507" s="385">
        <v>28.78</v>
      </c>
    </row>
    <row r="508" spans="1:10" ht="25.5" x14ac:dyDescent="0.2">
      <c r="A508" s="384"/>
      <c r="B508" s="384"/>
      <c r="C508" s="384"/>
      <c r="D508" s="384"/>
      <c r="E508" s="384" t="s">
        <v>495</v>
      </c>
      <c r="F508" s="385">
        <v>21.66</v>
      </c>
      <c r="G508" s="384"/>
      <c r="H508" s="565" t="s">
        <v>496</v>
      </c>
      <c r="I508" s="565"/>
      <c r="J508" s="385">
        <v>104.14</v>
      </c>
    </row>
    <row r="509" spans="1:10" ht="49.9" customHeight="1" thickBot="1" x14ac:dyDescent="0.25">
      <c r="A509" s="386"/>
      <c r="B509" s="386"/>
      <c r="C509" s="386"/>
      <c r="D509" s="386"/>
      <c r="E509" s="386"/>
      <c r="F509" s="386"/>
      <c r="G509" s="386" t="s">
        <v>497</v>
      </c>
      <c r="H509" s="387">
        <v>55.8</v>
      </c>
      <c r="I509" s="386" t="s">
        <v>498</v>
      </c>
      <c r="J509" s="388">
        <v>5811.01</v>
      </c>
    </row>
    <row r="510" spans="1:10" ht="1.1499999999999999" customHeight="1" thickTop="1" x14ac:dyDescent="0.2">
      <c r="A510" s="389"/>
      <c r="B510" s="389"/>
      <c r="C510" s="389"/>
      <c r="D510" s="389"/>
      <c r="E510" s="389"/>
      <c r="F510" s="389"/>
      <c r="G510" s="389"/>
      <c r="H510" s="389"/>
      <c r="I510" s="389"/>
      <c r="J510" s="389"/>
    </row>
    <row r="511" spans="1:10" ht="18" customHeight="1" x14ac:dyDescent="0.2">
      <c r="A511" s="366" t="s">
        <v>828</v>
      </c>
      <c r="B511" s="367" t="s">
        <v>450</v>
      </c>
      <c r="C511" s="366" t="s">
        <v>451</v>
      </c>
      <c r="D511" s="366" t="s">
        <v>452</v>
      </c>
      <c r="E511" s="569" t="s">
        <v>453</v>
      </c>
      <c r="F511" s="569"/>
      <c r="G511" s="368" t="s">
        <v>454</v>
      </c>
      <c r="H511" s="367" t="s">
        <v>455</v>
      </c>
      <c r="I511" s="367" t="s">
        <v>456</v>
      </c>
      <c r="J511" s="367" t="s">
        <v>457</v>
      </c>
    </row>
    <row r="512" spans="1:10" ht="52.15" customHeight="1" x14ac:dyDescent="0.2">
      <c r="A512" s="369" t="s">
        <v>458</v>
      </c>
      <c r="B512" s="370" t="s">
        <v>547</v>
      </c>
      <c r="C512" s="369" t="s">
        <v>438</v>
      </c>
      <c r="D512" s="369" t="s">
        <v>548</v>
      </c>
      <c r="E512" s="566" t="s">
        <v>543</v>
      </c>
      <c r="F512" s="566"/>
      <c r="G512" s="371" t="s">
        <v>524</v>
      </c>
      <c r="H512" s="372">
        <v>1</v>
      </c>
      <c r="I512" s="373">
        <v>43.75</v>
      </c>
      <c r="J512" s="373">
        <v>43.75</v>
      </c>
    </row>
    <row r="513" spans="1:10" ht="52.15" customHeight="1" x14ac:dyDescent="0.2">
      <c r="A513" s="374" t="s">
        <v>462</v>
      </c>
      <c r="B513" s="375" t="s">
        <v>525</v>
      </c>
      <c r="C513" s="374" t="s">
        <v>438</v>
      </c>
      <c r="D513" s="374" t="s">
        <v>526</v>
      </c>
      <c r="E513" s="567" t="s">
        <v>465</v>
      </c>
      <c r="F513" s="567"/>
      <c r="G513" s="376" t="s">
        <v>478</v>
      </c>
      <c r="H513" s="377">
        <v>3.04E-2</v>
      </c>
      <c r="I513" s="378">
        <v>900.76</v>
      </c>
      <c r="J513" s="378">
        <v>27.38</v>
      </c>
    </row>
    <row r="514" spans="1:10" ht="24" customHeight="1" x14ac:dyDescent="0.2">
      <c r="A514" s="374" t="s">
        <v>462</v>
      </c>
      <c r="B514" s="375" t="s">
        <v>509</v>
      </c>
      <c r="C514" s="374" t="s">
        <v>438</v>
      </c>
      <c r="D514" s="374" t="s">
        <v>510</v>
      </c>
      <c r="E514" s="567" t="s">
        <v>465</v>
      </c>
      <c r="F514" s="567"/>
      <c r="G514" s="376" t="s">
        <v>217</v>
      </c>
      <c r="H514" s="377">
        <v>0.47239999999999999</v>
      </c>
      <c r="I514" s="378">
        <v>24.72</v>
      </c>
      <c r="J514" s="378">
        <v>11.67</v>
      </c>
    </row>
    <row r="515" spans="1:10" ht="24" customHeight="1" x14ac:dyDescent="0.2">
      <c r="A515" s="374" t="s">
        <v>462</v>
      </c>
      <c r="B515" s="375" t="s">
        <v>504</v>
      </c>
      <c r="C515" s="374" t="s">
        <v>438</v>
      </c>
      <c r="D515" s="374" t="s">
        <v>505</v>
      </c>
      <c r="E515" s="567" t="s">
        <v>465</v>
      </c>
      <c r="F515" s="567"/>
      <c r="G515" s="376" t="s">
        <v>217</v>
      </c>
      <c r="H515" s="377">
        <v>0.23619999999999999</v>
      </c>
      <c r="I515" s="378">
        <v>19.940000000000001</v>
      </c>
      <c r="J515" s="378">
        <v>4.7</v>
      </c>
    </row>
    <row r="516" spans="1:10" ht="25.5" x14ac:dyDescent="0.2">
      <c r="A516" s="384"/>
      <c r="B516" s="384"/>
      <c r="C516" s="384"/>
      <c r="D516" s="384"/>
      <c r="E516" s="384" t="s">
        <v>492</v>
      </c>
      <c r="F516" s="385">
        <v>14.89</v>
      </c>
      <c r="G516" s="384" t="s">
        <v>493</v>
      </c>
      <c r="H516" s="385">
        <v>0</v>
      </c>
      <c r="I516" s="384" t="s">
        <v>494</v>
      </c>
      <c r="J516" s="385">
        <v>14.89</v>
      </c>
    </row>
    <row r="517" spans="1:10" ht="25.5" x14ac:dyDescent="0.2">
      <c r="A517" s="384"/>
      <c r="B517" s="384"/>
      <c r="C517" s="384"/>
      <c r="D517" s="384"/>
      <c r="E517" s="384" t="s">
        <v>495</v>
      </c>
      <c r="F517" s="385">
        <v>11.49</v>
      </c>
      <c r="G517" s="384"/>
      <c r="H517" s="565" t="s">
        <v>496</v>
      </c>
      <c r="I517" s="565"/>
      <c r="J517" s="385">
        <v>55.24</v>
      </c>
    </row>
    <row r="518" spans="1:10" ht="49.9" customHeight="1" thickBot="1" x14ac:dyDescent="0.25">
      <c r="A518" s="386"/>
      <c r="B518" s="386"/>
      <c r="C518" s="386"/>
      <c r="D518" s="386"/>
      <c r="E518" s="386"/>
      <c r="F518" s="386"/>
      <c r="G518" s="386" t="s">
        <v>497</v>
      </c>
      <c r="H518" s="387">
        <v>20.399999999999999</v>
      </c>
      <c r="I518" s="386" t="s">
        <v>498</v>
      </c>
      <c r="J518" s="388">
        <v>1126.8900000000001</v>
      </c>
    </row>
    <row r="519" spans="1:10" ht="1.1499999999999999" customHeight="1" thickTop="1" x14ac:dyDescent="0.2">
      <c r="A519" s="389"/>
      <c r="B519" s="389"/>
      <c r="C519" s="389"/>
      <c r="D519" s="389"/>
      <c r="E519" s="389"/>
      <c r="F519" s="389"/>
      <c r="G519" s="389"/>
      <c r="H519" s="389"/>
      <c r="I519" s="389"/>
      <c r="J519" s="389"/>
    </row>
    <row r="520" spans="1:10" ht="18" customHeight="1" x14ac:dyDescent="0.2">
      <c r="A520" s="366" t="s">
        <v>829</v>
      </c>
      <c r="B520" s="367" t="s">
        <v>450</v>
      </c>
      <c r="C520" s="366" t="s">
        <v>451</v>
      </c>
      <c r="D520" s="366" t="s">
        <v>452</v>
      </c>
      <c r="E520" s="569" t="s">
        <v>453</v>
      </c>
      <c r="F520" s="569"/>
      <c r="G520" s="368" t="s">
        <v>454</v>
      </c>
      <c r="H520" s="367" t="s">
        <v>455</v>
      </c>
      <c r="I520" s="367" t="s">
        <v>456</v>
      </c>
      <c r="J520" s="367" t="s">
        <v>457</v>
      </c>
    </row>
    <row r="521" spans="1:10" ht="39" customHeight="1" x14ac:dyDescent="0.2">
      <c r="A521" s="369" t="s">
        <v>458</v>
      </c>
      <c r="B521" s="370" t="s">
        <v>475</v>
      </c>
      <c r="C521" s="369" t="s">
        <v>438</v>
      </c>
      <c r="D521" s="369" t="s">
        <v>476</v>
      </c>
      <c r="E521" s="566" t="s">
        <v>477</v>
      </c>
      <c r="F521" s="566"/>
      <c r="G521" s="371" t="s">
        <v>478</v>
      </c>
      <c r="H521" s="372">
        <v>1</v>
      </c>
      <c r="I521" s="373">
        <v>587.76</v>
      </c>
      <c r="J521" s="373">
        <v>587.76</v>
      </c>
    </row>
    <row r="522" spans="1:10" ht="24" customHeight="1" x14ac:dyDescent="0.2">
      <c r="A522" s="374" t="s">
        <v>462</v>
      </c>
      <c r="B522" s="375" t="s">
        <v>504</v>
      </c>
      <c r="C522" s="374" t="s">
        <v>438</v>
      </c>
      <c r="D522" s="374" t="s">
        <v>505</v>
      </c>
      <c r="E522" s="567" t="s">
        <v>465</v>
      </c>
      <c r="F522" s="567"/>
      <c r="G522" s="376" t="s">
        <v>217</v>
      </c>
      <c r="H522" s="377">
        <v>6.2858000000000001</v>
      </c>
      <c r="I522" s="378">
        <v>19.940000000000001</v>
      </c>
      <c r="J522" s="378">
        <v>125.33</v>
      </c>
    </row>
    <row r="523" spans="1:10" ht="25.9" customHeight="1" x14ac:dyDescent="0.2">
      <c r="A523" s="379" t="s">
        <v>479</v>
      </c>
      <c r="B523" s="380" t="s">
        <v>628</v>
      </c>
      <c r="C523" s="379" t="s">
        <v>438</v>
      </c>
      <c r="D523" s="379" t="s">
        <v>629</v>
      </c>
      <c r="E523" s="568" t="s">
        <v>482</v>
      </c>
      <c r="F523" s="568"/>
      <c r="G523" s="381" t="s">
        <v>478</v>
      </c>
      <c r="H523" s="382">
        <v>0.8538</v>
      </c>
      <c r="I523" s="383">
        <v>110</v>
      </c>
      <c r="J523" s="383">
        <v>93.91</v>
      </c>
    </row>
    <row r="524" spans="1:10" ht="24" customHeight="1" x14ac:dyDescent="0.2">
      <c r="A524" s="379" t="s">
        <v>479</v>
      </c>
      <c r="B524" s="380" t="s">
        <v>570</v>
      </c>
      <c r="C524" s="379" t="s">
        <v>438</v>
      </c>
      <c r="D524" s="379" t="s">
        <v>571</v>
      </c>
      <c r="E524" s="568" t="s">
        <v>482</v>
      </c>
      <c r="F524" s="568"/>
      <c r="G524" s="381" t="s">
        <v>50</v>
      </c>
      <c r="H524" s="382">
        <v>218.93</v>
      </c>
      <c r="I524" s="383">
        <v>1.1000000000000001</v>
      </c>
      <c r="J524" s="383">
        <v>240.82</v>
      </c>
    </row>
    <row r="525" spans="1:10" ht="25.9" customHeight="1" x14ac:dyDescent="0.2">
      <c r="A525" s="379" t="s">
        <v>479</v>
      </c>
      <c r="B525" s="380" t="s">
        <v>630</v>
      </c>
      <c r="C525" s="379" t="s">
        <v>438</v>
      </c>
      <c r="D525" s="379" t="s">
        <v>631</v>
      </c>
      <c r="E525" s="568" t="s">
        <v>482</v>
      </c>
      <c r="F525" s="568"/>
      <c r="G525" s="381" t="s">
        <v>478</v>
      </c>
      <c r="H525" s="382">
        <v>0.59709999999999996</v>
      </c>
      <c r="I525" s="383">
        <v>213.87</v>
      </c>
      <c r="J525" s="383">
        <v>127.7</v>
      </c>
    </row>
    <row r="526" spans="1:10" ht="25.5" x14ac:dyDescent="0.2">
      <c r="A526" s="384"/>
      <c r="B526" s="384"/>
      <c r="C526" s="384"/>
      <c r="D526" s="384"/>
      <c r="E526" s="384" t="s">
        <v>492</v>
      </c>
      <c r="F526" s="385">
        <v>76.37</v>
      </c>
      <c r="G526" s="384" t="s">
        <v>493</v>
      </c>
      <c r="H526" s="385">
        <v>0</v>
      </c>
      <c r="I526" s="384" t="s">
        <v>494</v>
      </c>
      <c r="J526" s="385">
        <v>76.37</v>
      </c>
    </row>
    <row r="527" spans="1:10" ht="25.5" x14ac:dyDescent="0.2">
      <c r="A527" s="384"/>
      <c r="B527" s="384"/>
      <c r="C527" s="384"/>
      <c r="D527" s="384"/>
      <c r="E527" s="384" t="s">
        <v>495</v>
      </c>
      <c r="F527" s="385">
        <v>154.4</v>
      </c>
      <c r="G527" s="384"/>
      <c r="H527" s="565" t="s">
        <v>496</v>
      </c>
      <c r="I527" s="565"/>
      <c r="J527" s="385">
        <v>742.16</v>
      </c>
    </row>
    <row r="528" spans="1:10" ht="49.9" customHeight="1" thickBot="1" x14ac:dyDescent="0.25">
      <c r="A528" s="386"/>
      <c r="B528" s="386"/>
      <c r="C528" s="386"/>
      <c r="D528" s="386"/>
      <c r="E528" s="386"/>
      <c r="F528" s="386"/>
      <c r="G528" s="386" t="s">
        <v>497</v>
      </c>
      <c r="H528" s="387">
        <v>1.2</v>
      </c>
      <c r="I528" s="386" t="s">
        <v>498</v>
      </c>
      <c r="J528" s="388">
        <v>890.59</v>
      </c>
    </row>
    <row r="529" spans="1:10" ht="1.1499999999999999" customHeight="1" thickTop="1" x14ac:dyDescent="0.2">
      <c r="A529" s="389"/>
      <c r="B529" s="389"/>
      <c r="C529" s="389"/>
      <c r="D529" s="389"/>
      <c r="E529" s="389"/>
      <c r="F529" s="389"/>
      <c r="G529" s="389"/>
      <c r="H529" s="389"/>
      <c r="I529" s="389"/>
      <c r="J529" s="389"/>
    </row>
    <row r="530" spans="1:10" ht="24" customHeight="1" x14ac:dyDescent="0.2">
      <c r="A530" s="363" t="s">
        <v>830</v>
      </c>
      <c r="B530" s="363"/>
      <c r="C530" s="363"/>
      <c r="D530" s="363" t="s">
        <v>127</v>
      </c>
      <c r="E530" s="363"/>
      <c r="F530" s="571"/>
      <c r="G530" s="571"/>
      <c r="H530" s="364"/>
      <c r="I530" s="363"/>
      <c r="J530" s="365">
        <v>12640.94</v>
      </c>
    </row>
    <row r="531" spans="1:10" ht="18" customHeight="1" x14ac:dyDescent="0.2">
      <c r="A531" s="366" t="s">
        <v>831</v>
      </c>
      <c r="B531" s="367" t="s">
        <v>450</v>
      </c>
      <c r="C531" s="366" t="s">
        <v>451</v>
      </c>
      <c r="D531" s="366" t="s">
        <v>452</v>
      </c>
      <c r="E531" s="569" t="s">
        <v>453</v>
      </c>
      <c r="F531" s="569"/>
      <c r="G531" s="368" t="s">
        <v>454</v>
      </c>
      <c r="H531" s="367" t="s">
        <v>455</v>
      </c>
      <c r="I531" s="367" t="s">
        <v>456</v>
      </c>
      <c r="J531" s="367" t="s">
        <v>457</v>
      </c>
    </row>
    <row r="532" spans="1:10" ht="25.9" customHeight="1" x14ac:dyDescent="0.2">
      <c r="A532" s="369" t="s">
        <v>458</v>
      </c>
      <c r="B532" s="370" t="s">
        <v>633</v>
      </c>
      <c r="C532" s="369" t="s">
        <v>438</v>
      </c>
      <c r="D532" s="369" t="s">
        <v>381</v>
      </c>
      <c r="E532" s="566" t="s">
        <v>477</v>
      </c>
      <c r="F532" s="566"/>
      <c r="G532" s="371" t="s">
        <v>524</v>
      </c>
      <c r="H532" s="372">
        <v>1</v>
      </c>
      <c r="I532" s="373">
        <v>95.86</v>
      </c>
      <c r="J532" s="373">
        <v>95.86</v>
      </c>
    </row>
    <row r="533" spans="1:10" ht="25.9" customHeight="1" x14ac:dyDescent="0.2">
      <c r="A533" s="374" t="s">
        <v>462</v>
      </c>
      <c r="B533" s="375" t="s">
        <v>463</v>
      </c>
      <c r="C533" s="374" t="s">
        <v>438</v>
      </c>
      <c r="D533" s="374" t="s">
        <v>464</v>
      </c>
      <c r="E533" s="567" t="s">
        <v>465</v>
      </c>
      <c r="F533" s="567"/>
      <c r="G533" s="376" t="s">
        <v>217</v>
      </c>
      <c r="H533" s="377">
        <v>3.0000000000000001E-3</v>
      </c>
      <c r="I533" s="378">
        <v>20.27</v>
      </c>
      <c r="J533" s="378">
        <v>0.06</v>
      </c>
    </row>
    <row r="534" spans="1:10" ht="24" customHeight="1" x14ac:dyDescent="0.2">
      <c r="A534" s="374" t="s">
        <v>462</v>
      </c>
      <c r="B534" s="375" t="s">
        <v>466</v>
      </c>
      <c r="C534" s="374" t="s">
        <v>438</v>
      </c>
      <c r="D534" s="374" t="s">
        <v>467</v>
      </c>
      <c r="E534" s="567" t="s">
        <v>465</v>
      </c>
      <c r="F534" s="567"/>
      <c r="G534" s="376" t="s">
        <v>217</v>
      </c>
      <c r="H534" s="377">
        <v>3.0000000000000001E-3</v>
      </c>
      <c r="I534" s="378">
        <v>24.39</v>
      </c>
      <c r="J534" s="378">
        <v>7.0000000000000007E-2</v>
      </c>
    </row>
    <row r="535" spans="1:10" ht="39" customHeight="1" x14ac:dyDescent="0.2">
      <c r="A535" s="374" t="s">
        <v>462</v>
      </c>
      <c r="B535" s="375" t="s">
        <v>468</v>
      </c>
      <c r="C535" s="374" t="s">
        <v>438</v>
      </c>
      <c r="D535" s="374" t="s">
        <v>469</v>
      </c>
      <c r="E535" s="567" t="s">
        <v>470</v>
      </c>
      <c r="F535" s="567"/>
      <c r="G535" s="376" t="s">
        <v>471</v>
      </c>
      <c r="H535" s="377">
        <v>3.0000000000000001E-3</v>
      </c>
      <c r="I535" s="378">
        <v>26.27</v>
      </c>
      <c r="J535" s="378">
        <v>7.0000000000000007E-2</v>
      </c>
    </row>
    <row r="536" spans="1:10" ht="39" customHeight="1" x14ac:dyDescent="0.2">
      <c r="A536" s="374" t="s">
        <v>462</v>
      </c>
      <c r="B536" s="375" t="s">
        <v>472</v>
      </c>
      <c r="C536" s="374" t="s">
        <v>438</v>
      </c>
      <c r="D536" s="374" t="s">
        <v>473</v>
      </c>
      <c r="E536" s="567" t="s">
        <v>470</v>
      </c>
      <c r="F536" s="567"/>
      <c r="G536" s="376" t="s">
        <v>474</v>
      </c>
      <c r="H536" s="377">
        <v>1.04E-2</v>
      </c>
      <c r="I536" s="378">
        <v>24.67</v>
      </c>
      <c r="J536" s="378">
        <v>0.25</v>
      </c>
    </row>
    <row r="537" spans="1:10" ht="39" customHeight="1" x14ac:dyDescent="0.2">
      <c r="A537" s="379" t="s">
        <v>479</v>
      </c>
      <c r="B537" s="380" t="s">
        <v>634</v>
      </c>
      <c r="C537" s="379" t="s">
        <v>438</v>
      </c>
      <c r="D537" s="379" t="s">
        <v>635</v>
      </c>
      <c r="E537" s="568" t="s">
        <v>482</v>
      </c>
      <c r="F537" s="568"/>
      <c r="G537" s="381" t="s">
        <v>69</v>
      </c>
      <c r="H537" s="382">
        <v>3.855</v>
      </c>
      <c r="I537" s="383">
        <v>24.75</v>
      </c>
      <c r="J537" s="383">
        <v>95.41</v>
      </c>
    </row>
    <row r="538" spans="1:10" ht="25.5" x14ac:dyDescent="0.2">
      <c r="A538" s="384"/>
      <c r="B538" s="384"/>
      <c r="C538" s="384"/>
      <c r="D538" s="384"/>
      <c r="E538" s="384" t="s">
        <v>492</v>
      </c>
      <c r="F538" s="385">
        <v>0.3</v>
      </c>
      <c r="G538" s="384" t="s">
        <v>493</v>
      </c>
      <c r="H538" s="385">
        <v>0</v>
      </c>
      <c r="I538" s="384" t="s">
        <v>494</v>
      </c>
      <c r="J538" s="385">
        <v>0.3</v>
      </c>
    </row>
    <row r="539" spans="1:10" ht="25.5" x14ac:dyDescent="0.2">
      <c r="A539" s="384"/>
      <c r="B539" s="384"/>
      <c r="C539" s="384"/>
      <c r="D539" s="384"/>
      <c r="E539" s="384" t="s">
        <v>495</v>
      </c>
      <c r="F539" s="385">
        <v>25.18</v>
      </c>
      <c r="G539" s="384"/>
      <c r="H539" s="565" t="s">
        <v>496</v>
      </c>
      <c r="I539" s="565"/>
      <c r="J539" s="385">
        <v>121.04</v>
      </c>
    </row>
    <row r="540" spans="1:10" ht="49.9" customHeight="1" thickBot="1" x14ac:dyDescent="0.25">
      <c r="A540" s="386"/>
      <c r="B540" s="386"/>
      <c r="C540" s="386"/>
      <c r="D540" s="386"/>
      <c r="E540" s="386"/>
      <c r="F540" s="386"/>
      <c r="G540" s="386" t="s">
        <v>497</v>
      </c>
      <c r="H540" s="387">
        <v>72</v>
      </c>
      <c r="I540" s="386" t="s">
        <v>498</v>
      </c>
      <c r="J540" s="388">
        <v>8714.8799999999992</v>
      </c>
    </row>
    <row r="541" spans="1:10" ht="1.1499999999999999" customHeight="1" thickTop="1" x14ac:dyDescent="0.2">
      <c r="A541" s="389"/>
      <c r="B541" s="389"/>
      <c r="C541" s="389"/>
      <c r="D541" s="389"/>
      <c r="E541" s="389"/>
      <c r="F541" s="389"/>
      <c r="G541" s="389"/>
      <c r="H541" s="389"/>
      <c r="I541" s="389"/>
      <c r="J541" s="389"/>
    </row>
    <row r="542" spans="1:10" ht="18" customHeight="1" x14ac:dyDescent="0.2">
      <c r="A542" s="366" t="s">
        <v>832</v>
      </c>
      <c r="B542" s="367" t="s">
        <v>450</v>
      </c>
      <c r="C542" s="366" t="s">
        <v>451</v>
      </c>
      <c r="D542" s="366" t="s">
        <v>452</v>
      </c>
      <c r="E542" s="569" t="s">
        <v>453</v>
      </c>
      <c r="F542" s="569"/>
      <c r="G542" s="368" t="s">
        <v>454</v>
      </c>
      <c r="H542" s="367" t="s">
        <v>455</v>
      </c>
      <c r="I542" s="367" t="s">
        <v>456</v>
      </c>
      <c r="J542" s="367" t="s">
        <v>457</v>
      </c>
    </row>
    <row r="543" spans="1:10" ht="39" customHeight="1" x14ac:dyDescent="0.2">
      <c r="A543" s="369" t="s">
        <v>458</v>
      </c>
      <c r="B543" s="370" t="s">
        <v>626</v>
      </c>
      <c r="C543" s="369" t="s">
        <v>438</v>
      </c>
      <c r="D543" s="369" t="s">
        <v>627</v>
      </c>
      <c r="E543" s="566" t="s">
        <v>477</v>
      </c>
      <c r="F543" s="566"/>
      <c r="G543" s="371" t="s">
        <v>478</v>
      </c>
      <c r="H543" s="372">
        <v>1</v>
      </c>
      <c r="I543" s="373">
        <v>645.48</v>
      </c>
      <c r="J543" s="373">
        <v>645.48</v>
      </c>
    </row>
    <row r="544" spans="1:10" ht="24" customHeight="1" x14ac:dyDescent="0.2">
      <c r="A544" s="374" t="s">
        <v>462</v>
      </c>
      <c r="B544" s="375" t="s">
        <v>504</v>
      </c>
      <c r="C544" s="374" t="s">
        <v>438</v>
      </c>
      <c r="D544" s="374" t="s">
        <v>505</v>
      </c>
      <c r="E544" s="567" t="s">
        <v>465</v>
      </c>
      <c r="F544" s="567"/>
      <c r="G544" s="376" t="s">
        <v>217</v>
      </c>
      <c r="H544" s="377">
        <v>6.2066999999999997</v>
      </c>
      <c r="I544" s="378">
        <v>19.940000000000001</v>
      </c>
      <c r="J544" s="378">
        <v>123.76</v>
      </c>
    </row>
    <row r="545" spans="1:10" ht="25.9" customHeight="1" x14ac:dyDescent="0.2">
      <c r="A545" s="379" t="s">
        <v>479</v>
      </c>
      <c r="B545" s="380" t="s">
        <v>628</v>
      </c>
      <c r="C545" s="379" t="s">
        <v>438</v>
      </c>
      <c r="D545" s="379" t="s">
        <v>629</v>
      </c>
      <c r="E545" s="568" t="s">
        <v>482</v>
      </c>
      <c r="F545" s="568"/>
      <c r="G545" s="381" t="s">
        <v>478</v>
      </c>
      <c r="H545" s="382">
        <v>0.81869999999999998</v>
      </c>
      <c r="I545" s="383">
        <v>110</v>
      </c>
      <c r="J545" s="383">
        <v>90.05</v>
      </c>
    </row>
    <row r="546" spans="1:10" ht="24" customHeight="1" x14ac:dyDescent="0.2">
      <c r="A546" s="379" t="s">
        <v>479</v>
      </c>
      <c r="B546" s="380" t="s">
        <v>570</v>
      </c>
      <c r="C546" s="379" t="s">
        <v>438</v>
      </c>
      <c r="D546" s="379" t="s">
        <v>571</v>
      </c>
      <c r="E546" s="568" t="s">
        <v>482</v>
      </c>
      <c r="F546" s="568"/>
      <c r="G546" s="381" t="s">
        <v>50</v>
      </c>
      <c r="H546" s="382">
        <v>277.8415</v>
      </c>
      <c r="I546" s="383">
        <v>1.1000000000000001</v>
      </c>
      <c r="J546" s="383">
        <v>305.62</v>
      </c>
    </row>
    <row r="547" spans="1:10" ht="25.9" customHeight="1" x14ac:dyDescent="0.2">
      <c r="A547" s="379" t="s">
        <v>479</v>
      </c>
      <c r="B547" s="380" t="s">
        <v>630</v>
      </c>
      <c r="C547" s="379" t="s">
        <v>438</v>
      </c>
      <c r="D547" s="379" t="s">
        <v>631</v>
      </c>
      <c r="E547" s="568" t="s">
        <v>482</v>
      </c>
      <c r="F547" s="568"/>
      <c r="G547" s="381" t="s">
        <v>478</v>
      </c>
      <c r="H547" s="382">
        <v>0.58940000000000003</v>
      </c>
      <c r="I547" s="383">
        <v>213.87</v>
      </c>
      <c r="J547" s="383">
        <v>126.05</v>
      </c>
    </row>
    <row r="548" spans="1:10" ht="25.5" x14ac:dyDescent="0.2">
      <c r="A548" s="384"/>
      <c r="B548" s="384"/>
      <c r="C548" s="384"/>
      <c r="D548" s="384"/>
      <c r="E548" s="384" t="s">
        <v>492</v>
      </c>
      <c r="F548" s="385">
        <v>75.41</v>
      </c>
      <c r="G548" s="384" t="s">
        <v>493</v>
      </c>
      <c r="H548" s="385">
        <v>0</v>
      </c>
      <c r="I548" s="384" t="s">
        <v>494</v>
      </c>
      <c r="J548" s="385">
        <v>75.41</v>
      </c>
    </row>
    <row r="549" spans="1:10" ht="25.5" x14ac:dyDescent="0.2">
      <c r="A549" s="384"/>
      <c r="B549" s="384"/>
      <c r="C549" s="384"/>
      <c r="D549" s="384"/>
      <c r="E549" s="384" t="s">
        <v>495</v>
      </c>
      <c r="F549" s="385">
        <v>169.56</v>
      </c>
      <c r="G549" s="384"/>
      <c r="H549" s="565" t="s">
        <v>496</v>
      </c>
      <c r="I549" s="565"/>
      <c r="J549" s="385">
        <v>815.04</v>
      </c>
    </row>
    <row r="550" spans="1:10" ht="49.9" customHeight="1" thickBot="1" x14ac:dyDescent="0.25">
      <c r="A550" s="386"/>
      <c r="B550" s="386"/>
      <c r="C550" s="386"/>
      <c r="D550" s="386"/>
      <c r="E550" s="386"/>
      <c r="F550" s="386"/>
      <c r="G550" s="386" t="s">
        <v>497</v>
      </c>
      <c r="H550" s="387">
        <v>2.4</v>
      </c>
      <c r="I550" s="386" t="s">
        <v>498</v>
      </c>
      <c r="J550" s="388">
        <v>1956.09</v>
      </c>
    </row>
    <row r="551" spans="1:10" ht="1.1499999999999999" customHeight="1" thickTop="1" x14ac:dyDescent="0.2">
      <c r="A551" s="389"/>
      <c r="B551" s="389"/>
      <c r="C551" s="389"/>
      <c r="D551" s="389"/>
      <c r="E551" s="389"/>
      <c r="F551" s="389"/>
      <c r="G551" s="389"/>
      <c r="H551" s="389"/>
      <c r="I551" s="389"/>
      <c r="J551" s="389"/>
    </row>
    <row r="552" spans="1:10" ht="18" customHeight="1" x14ac:dyDescent="0.2">
      <c r="A552" s="366" t="s">
        <v>833</v>
      </c>
      <c r="B552" s="367" t="s">
        <v>450</v>
      </c>
      <c r="C552" s="366" t="s">
        <v>451</v>
      </c>
      <c r="D552" s="366" t="s">
        <v>452</v>
      </c>
      <c r="E552" s="569" t="s">
        <v>453</v>
      </c>
      <c r="F552" s="569"/>
      <c r="G552" s="368" t="s">
        <v>454</v>
      </c>
      <c r="H552" s="367" t="s">
        <v>455</v>
      </c>
      <c r="I552" s="367" t="s">
        <v>456</v>
      </c>
      <c r="J552" s="367" t="s">
        <v>457</v>
      </c>
    </row>
    <row r="553" spans="1:10" ht="39" customHeight="1" x14ac:dyDescent="0.2">
      <c r="A553" s="369" t="s">
        <v>458</v>
      </c>
      <c r="B553" s="370" t="s">
        <v>614</v>
      </c>
      <c r="C553" s="369" t="s">
        <v>438</v>
      </c>
      <c r="D553" s="369" t="s">
        <v>401</v>
      </c>
      <c r="E553" s="566" t="s">
        <v>477</v>
      </c>
      <c r="F553" s="566"/>
      <c r="G553" s="371" t="s">
        <v>50</v>
      </c>
      <c r="H553" s="372">
        <v>1</v>
      </c>
      <c r="I553" s="373">
        <v>13.62</v>
      </c>
      <c r="J553" s="373">
        <v>13.62</v>
      </c>
    </row>
    <row r="554" spans="1:10" ht="24" customHeight="1" x14ac:dyDescent="0.2">
      <c r="A554" s="374" t="s">
        <v>462</v>
      </c>
      <c r="B554" s="375" t="s">
        <v>615</v>
      </c>
      <c r="C554" s="374" t="s">
        <v>438</v>
      </c>
      <c r="D554" s="374" t="s">
        <v>616</v>
      </c>
      <c r="E554" s="567" t="s">
        <v>465</v>
      </c>
      <c r="F554" s="567"/>
      <c r="G554" s="376" t="s">
        <v>217</v>
      </c>
      <c r="H554" s="377">
        <v>9.7999999999999997E-3</v>
      </c>
      <c r="I554" s="378">
        <v>20.37</v>
      </c>
      <c r="J554" s="378">
        <v>0.19</v>
      </c>
    </row>
    <row r="555" spans="1:10" ht="24" customHeight="1" x14ac:dyDescent="0.2">
      <c r="A555" s="374" t="s">
        <v>462</v>
      </c>
      <c r="B555" s="375" t="s">
        <v>617</v>
      </c>
      <c r="C555" s="374" t="s">
        <v>438</v>
      </c>
      <c r="D555" s="374" t="s">
        <v>618</v>
      </c>
      <c r="E555" s="567" t="s">
        <v>465</v>
      </c>
      <c r="F555" s="567"/>
      <c r="G555" s="376" t="s">
        <v>217</v>
      </c>
      <c r="H555" s="377">
        <v>5.9700000000000003E-2</v>
      </c>
      <c r="I555" s="378">
        <v>24.53</v>
      </c>
      <c r="J555" s="378">
        <v>1.46</v>
      </c>
    </row>
    <row r="556" spans="1:10" ht="25.9" customHeight="1" x14ac:dyDescent="0.2">
      <c r="A556" s="374" t="s">
        <v>462</v>
      </c>
      <c r="B556" s="375" t="s">
        <v>619</v>
      </c>
      <c r="C556" s="374" t="s">
        <v>438</v>
      </c>
      <c r="D556" s="374" t="s">
        <v>620</v>
      </c>
      <c r="E556" s="567" t="s">
        <v>477</v>
      </c>
      <c r="F556" s="567"/>
      <c r="G556" s="376" t="s">
        <v>50</v>
      </c>
      <c r="H556" s="377">
        <v>1</v>
      </c>
      <c r="I556" s="378">
        <v>11.02</v>
      </c>
      <c r="J556" s="378">
        <v>11.02</v>
      </c>
    </row>
    <row r="557" spans="1:10" ht="39" customHeight="1" x14ac:dyDescent="0.2">
      <c r="A557" s="379" t="s">
        <v>479</v>
      </c>
      <c r="B557" s="380" t="s">
        <v>621</v>
      </c>
      <c r="C557" s="379" t="s">
        <v>438</v>
      </c>
      <c r="D557" s="379" t="s">
        <v>622</v>
      </c>
      <c r="E557" s="568" t="s">
        <v>482</v>
      </c>
      <c r="F557" s="568"/>
      <c r="G557" s="381" t="s">
        <v>151</v>
      </c>
      <c r="H557" s="382">
        <v>1.333</v>
      </c>
      <c r="I557" s="383">
        <v>0.22</v>
      </c>
      <c r="J557" s="383">
        <v>0.28999999999999998</v>
      </c>
    </row>
    <row r="558" spans="1:10" ht="25.9" customHeight="1" x14ac:dyDescent="0.2">
      <c r="A558" s="379" t="s">
        <v>479</v>
      </c>
      <c r="B558" s="380" t="s">
        <v>623</v>
      </c>
      <c r="C558" s="379" t="s">
        <v>438</v>
      </c>
      <c r="D558" s="379" t="s">
        <v>624</v>
      </c>
      <c r="E558" s="568" t="s">
        <v>482</v>
      </c>
      <c r="F558" s="568"/>
      <c r="G558" s="381" t="s">
        <v>50</v>
      </c>
      <c r="H558" s="382">
        <v>2.5000000000000001E-2</v>
      </c>
      <c r="I558" s="383">
        <v>26.47</v>
      </c>
      <c r="J558" s="383">
        <v>0.66</v>
      </c>
    </row>
    <row r="559" spans="1:10" ht="25.5" x14ac:dyDescent="0.2">
      <c r="A559" s="384"/>
      <c r="B559" s="384"/>
      <c r="C559" s="384"/>
      <c r="D559" s="384"/>
      <c r="E559" s="384" t="s">
        <v>492</v>
      </c>
      <c r="F559" s="385">
        <v>1.68</v>
      </c>
      <c r="G559" s="384" t="s">
        <v>493</v>
      </c>
      <c r="H559" s="385">
        <v>0</v>
      </c>
      <c r="I559" s="384" t="s">
        <v>494</v>
      </c>
      <c r="J559" s="385">
        <v>1.68</v>
      </c>
    </row>
    <row r="560" spans="1:10" ht="25.5" x14ac:dyDescent="0.2">
      <c r="A560" s="384"/>
      <c r="B560" s="384"/>
      <c r="C560" s="384"/>
      <c r="D560" s="384"/>
      <c r="E560" s="384" t="s">
        <v>495</v>
      </c>
      <c r="F560" s="385">
        <v>3.57</v>
      </c>
      <c r="G560" s="384"/>
      <c r="H560" s="565" t="s">
        <v>496</v>
      </c>
      <c r="I560" s="565"/>
      <c r="J560" s="385">
        <v>17.190000000000001</v>
      </c>
    </row>
    <row r="561" spans="1:10" ht="49.9" customHeight="1" thickBot="1" x14ac:dyDescent="0.25">
      <c r="A561" s="386"/>
      <c r="B561" s="386"/>
      <c r="C561" s="386"/>
      <c r="D561" s="386"/>
      <c r="E561" s="386"/>
      <c r="F561" s="386"/>
      <c r="G561" s="386" t="s">
        <v>497</v>
      </c>
      <c r="H561" s="387">
        <v>114.6</v>
      </c>
      <c r="I561" s="386" t="s">
        <v>498</v>
      </c>
      <c r="J561" s="388">
        <v>1969.97</v>
      </c>
    </row>
    <row r="562" spans="1:10" ht="1.1499999999999999" customHeight="1" thickTop="1" x14ac:dyDescent="0.2">
      <c r="A562" s="389"/>
      <c r="B562" s="389"/>
      <c r="C562" s="389"/>
      <c r="D562" s="389"/>
      <c r="E562" s="389"/>
      <c r="F562" s="389"/>
      <c r="G562" s="389"/>
      <c r="H562" s="389"/>
      <c r="I562" s="389"/>
      <c r="J562" s="389"/>
    </row>
    <row r="563" spans="1:10" ht="18" customHeight="1" x14ac:dyDescent="0.2">
      <c r="A563" s="366" t="s">
        <v>834</v>
      </c>
      <c r="B563" s="367" t="s">
        <v>450</v>
      </c>
      <c r="C563" s="366" t="s">
        <v>451</v>
      </c>
      <c r="D563" s="366" t="s">
        <v>452</v>
      </c>
      <c r="E563" s="569" t="s">
        <v>453</v>
      </c>
      <c r="F563" s="569"/>
      <c r="G563" s="368" t="s">
        <v>454</v>
      </c>
      <c r="H563" s="367" t="s">
        <v>455</v>
      </c>
      <c r="I563" s="367" t="s">
        <v>456</v>
      </c>
      <c r="J563" s="367" t="s">
        <v>457</v>
      </c>
    </row>
    <row r="564" spans="1:10" ht="39" customHeight="1" x14ac:dyDescent="0.2">
      <c r="A564" s="369" t="s">
        <v>458</v>
      </c>
      <c r="B564" s="370" t="s">
        <v>835</v>
      </c>
      <c r="C564" s="369" t="s">
        <v>438</v>
      </c>
      <c r="D564" s="369" t="s">
        <v>371</v>
      </c>
      <c r="E564" s="566" t="s">
        <v>670</v>
      </c>
      <c r="F564" s="566"/>
      <c r="G564" s="371" t="s">
        <v>151</v>
      </c>
      <c r="H564" s="372">
        <v>1</v>
      </c>
      <c r="I564" s="373">
        <v>167.32</v>
      </c>
      <c r="J564" s="373">
        <v>167.32</v>
      </c>
    </row>
    <row r="565" spans="1:10" ht="39" customHeight="1" x14ac:dyDescent="0.2">
      <c r="A565" s="374" t="s">
        <v>462</v>
      </c>
      <c r="B565" s="375" t="s">
        <v>836</v>
      </c>
      <c r="C565" s="374" t="s">
        <v>438</v>
      </c>
      <c r="D565" s="374" t="s">
        <v>837</v>
      </c>
      <c r="E565" s="567" t="s">
        <v>503</v>
      </c>
      <c r="F565" s="567"/>
      <c r="G565" s="376" t="s">
        <v>478</v>
      </c>
      <c r="H565" s="377">
        <v>1.9199999999999998E-2</v>
      </c>
      <c r="I565" s="378">
        <v>235.5</v>
      </c>
      <c r="J565" s="378">
        <v>4.5199999999999996</v>
      </c>
    </row>
    <row r="566" spans="1:10" ht="64.900000000000006" customHeight="1" x14ac:dyDescent="0.2">
      <c r="A566" s="374" t="s">
        <v>462</v>
      </c>
      <c r="B566" s="375" t="s">
        <v>838</v>
      </c>
      <c r="C566" s="374" t="s">
        <v>438</v>
      </c>
      <c r="D566" s="374" t="s">
        <v>839</v>
      </c>
      <c r="E566" s="567" t="s">
        <v>470</v>
      </c>
      <c r="F566" s="567"/>
      <c r="G566" s="376" t="s">
        <v>471</v>
      </c>
      <c r="H566" s="377">
        <v>1.55E-2</v>
      </c>
      <c r="I566" s="378">
        <v>153.88</v>
      </c>
      <c r="J566" s="378">
        <v>2.38</v>
      </c>
    </row>
    <row r="567" spans="1:10" ht="64.900000000000006" customHeight="1" x14ac:dyDescent="0.2">
      <c r="A567" s="374" t="s">
        <v>462</v>
      </c>
      <c r="B567" s="375" t="s">
        <v>840</v>
      </c>
      <c r="C567" s="374" t="s">
        <v>438</v>
      </c>
      <c r="D567" s="374" t="s">
        <v>841</v>
      </c>
      <c r="E567" s="567" t="s">
        <v>470</v>
      </c>
      <c r="F567" s="567"/>
      <c r="G567" s="376" t="s">
        <v>474</v>
      </c>
      <c r="H567" s="377">
        <v>3.15E-2</v>
      </c>
      <c r="I567" s="378">
        <v>62.76</v>
      </c>
      <c r="J567" s="378">
        <v>1.97</v>
      </c>
    </row>
    <row r="568" spans="1:10" ht="24" customHeight="1" x14ac:dyDescent="0.2">
      <c r="A568" s="374" t="s">
        <v>462</v>
      </c>
      <c r="B568" s="375" t="s">
        <v>509</v>
      </c>
      <c r="C568" s="374" t="s">
        <v>438</v>
      </c>
      <c r="D568" s="374" t="s">
        <v>510</v>
      </c>
      <c r="E568" s="567" t="s">
        <v>465</v>
      </c>
      <c r="F568" s="567"/>
      <c r="G568" s="376" t="s">
        <v>217</v>
      </c>
      <c r="H568" s="377">
        <v>4.1500000000000002E-2</v>
      </c>
      <c r="I568" s="378">
        <v>24.72</v>
      </c>
      <c r="J568" s="378">
        <v>1.02</v>
      </c>
    </row>
    <row r="569" spans="1:10" ht="24" customHeight="1" x14ac:dyDescent="0.2">
      <c r="A569" s="374" t="s">
        <v>462</v>
      </c>
      <c r="B569" s="375" t="s">
        <v>504</v>
      </c>
      <c r="C569" s="374" t="s">
        <v>438</v>
      </c>
      <c r="D569" s="374" t="s">
        <v>505</v>
      </c>
      <c r="E569" s="567" t="s">
        <v>465</v>
      </c>
      <c r="F569" s="567"/>
      <c r="G569" s="376" t="s">
        <v>217</v>
      </c>
      <c r="H569" s="377">
        <v>3.2599999999999997E-2</v>
      </c>
      <c r="I569" s="378">
        <v>19.940000000000001</v>
      </c>
      <c r="J569" s="378">
        <v>0.65</v>
      </c>
    </row>
    <row r="570" spans="1:10" ht="39" customHeight="1" x14ac:dyDescent="0.2">
      <c r="A570" s="379" t="s">
        <v>479</v>
      </c>
      <c r="B570" s="380" t="s">
        <v>842</v>
      </c>
      <c r="C570" s="379" t="s">
        <v>438</v>
      </c>
      <c r="D570" s="379" t="s">
        <v>843</v>
      </c>
      <c r="E570" s="568" t="s">
        <v>482</v>
      </c>
      <c r="F570" s="568"/>
      <c r="G570" s="381" t="s">
        <v>151</v>
      </c>
      <c r="H570" s="382">
        <v>1</v>
      </c>
      <c r="I570" s="383">
        <v>156.78</v>
      </c>
      <c r="J570" s="383">
        <v>156.78</v>
      </c>
    </row>
    <row r="571" spans="1:10" ht="25.5" x14ac:dyDescent="0.2">
      <c r="A571" s="384"/>
      <c r="B571" s="384"/>
      <c r="C571" s="384"/>
      <c r="D571" s="384"/>
      <c r="E571" s="384" t="s">
        <v>492</v>
      </c>
      <c r="F571" s="385">
        <v>3.37</v>
      </c>
      <c r="G571" s="384" t="s">
        <v>493</v>
      </c>
      <c r="H571" s="385">
        <v>0</v>
      </c>
      <c r="I571" s="384" t="s">
        <v>494</v>
      </c>
      <c r="J571" s="385">
        <v>3.37</v>
      </c>
    </row>
    <row r="572" spans="1:10" ht="25.5" x14ac:dyDescent="0.2">
      <c r="A572" s="384"/>
      <c r="B572" s="384"/>
      <c r="C572" s="384"/>
      <c r="D572" s="384"/>
      <c r="E572" s="384" t="s">
        <v>495</v>
      </c>
      <c r="F572" s="385">
        <v>43.95</v>
      </c>
      <c r="G572" s="384"/>
      <c r="H572" s="565" t="s">
        <v>496</v>
      </c>
      <c r="I572" s="565"/>
      <c r="J572" s="385">
        <v>211.27</v>
      </c>
    </row>
    <row r="573" spans="1:10" ht="49.9" customHeight="1" thickBot="1" x14ac:dyDescent="0.25">
      <c r="A573" s="386"/>
      <c r="B573" s="386"/>
      <c r="C573" s="386"/>
      <c r="D573" s="386"/>
      <c r="E573" s="386"/>
      <c r="F573" s="386"/>
      <c r="G573" s="386" t="s">
        <v>497</v>
      </c>
      <c r="H573" s="387">
        <v>60</v>
      </c>
      <c r="I573" s="386" t="s">
        <v>498</v>
      </c>
      <c r="J573" s="388">
        <v>12676.2</v>
      </c>
    </row>
    <row r="574" spans="1:10" ht="1.1499999999999999" customHeight="1" thickTop="1" x14ac:dyDescent="0.2">
      <c r="A574" s="389"/>
      <c r="B574" s="389"/>
      <c r="C574" s="389"/>
      <c r="D574" s="389"/>
      <c r="E574" s="389"/>
      <c r="F574" s="389"/>
      <c r="G574" s="389"/>
      <c r="H574" s="389"/>
      <c r="I574" s="389"/>
      <c r="J574" s="389"/>
    </row>
    <row r="575" spans="1:10" ht="18" customHeight="1" x14ac:dyDescent="0.2">
      <c r="A575" s="366" t="s">
        <v>844</v>
      </c>
      <c r="B575" s="367" t="s">
        <v>450</v>
      </c>
      <c r="C575" s="366" t="s">
        <v>451</v>
      </c>
      <c r="D575" s="366" t="s">
        <v>452</v>
      </c>
      <c r="E575" s="569" t="s">
        <v>453</v>
      </c>
      <c r="F575" s="569"/>
      <c r="G575" s="368" t="s">
        <v>454</v>
      </c>
      <c r="H575" s="367" t="s">
        <v>455</v>
      </c>
      <c r="I575" s="367" t="s">
        <v>456</v>
      </c>
      <c r="J575" s="367" t="s">
        <v>457</v>
      </c>
    </row>
    <row r="576" spans="1:10" ht="39" customHeight="1" x14ac:dyDescent="0.2">
      <c r="A576" s="369" t="s">
        <v>458</v>
      </c>
      <c r="B576" s="370" t="s">
        <v>845</v>
      </c>
      <c r="C576" s="369" t="s">
        <v>438</v>
      </c>
      <c r="D576" s="369" t="s">
        <v>846</v>
      </c>
      <c r="E576" s="566" t="s">
        <v>670</v>
      </c>
      <c r="F576" s="566"/>
      <c r="G576" s="371" t="s">
        <v>151</v>
      </c>
      <c r="H576" s="372">
        <v>1</v>
      </c>
      <c r="I576" s="373">
        <v>40.93</v>
      </c>
      <c r="J576" s="373">
        <v>40.93</v>
      </c>
    </row>
    <row r="577" spans="1:10" ht="25.9" customHeight="1" x14ac:dyDescent="0.2">
      <c r="A577" s="374" t="s">
        <v>462</v>
      </c>
      <c r="B577" s="375" t="s">
        <v>671</v>
      </c>
      <c r="C577" s="374" t="s">
        <v>438</v>
      </c>
      <c r="D577" s="374" t="s">
        <v>672</v>
      </c>
      <c r="E577" s="567" t="s">
        <v>465</v>
      </c>
      <c r="F577" s="567"/>
      <c r="G577" s="376" t="s">
        <v>217</v>
      </c>
      <c r="H577" s="377">
        <v>0.2175</v>
      </c>
      <c r="I577" s="378">
        <v>19.77</v>
      </c>
      <c r="J577" s="378">
        <v>4.29</v>
      </c>
    </row>
    <row r="578" spans="1:10" ht="25.9" customHeight="1" x14ac:dyDescent="0.2">
      <c r="A578" s="374" t="s">
        <v>462</v>
      </c>
      <c r="B578" s="375" t="s">
        <v>673</v>
      </c>
      <c r="C578" s="374" t="s">
        <v>438</v>
      </c>
      <c r="D578" s="374" t="s">
        <v>674</v>
      </c>
      <c r="E578" s="567" t="s">
        <v>465</v>
      </c>
      <c r="F578" s="567"/>
      <c r="G578" s="376" t="s">
        <v>217</v>
      </c>
      <c r="H578" s="377">
        <v>0.2175</v>
      </c>
      <c r="I578" s="378">
        <v>23.96</v>
      </c>
      <c r="J578" s="378">
        <v>5.21</v>
      </c>
    </row>
    <row r="579" spans="1:10" ht="24" customHeight="1" x14ac:dyDescent="0.2">
      <c r="A579" s="379" t="s">
        <v>479</v>
      </c>
      <c r="B579" s="380" t="s">
        <v>681</v>
      </c>
      <c r="C579" s="379" t="s">
        <v>438</v>
      </c>
      <c r="D579" s="379" t="s">
        <v>682</v>
      </c>
      <c r="E579" s="568" t="s">
        <v>482</v>
      </c>
      <c r="F579" s="568"/>
      <c r="G579" s="381" t="s">
        <v>151</v>
      </c>
      <c r="H579" s="382">
        <v>2.92E-2</v>
      </c>
      <c r="I579" s="383">
        <v>67.709999999999994</v>
      </c>
      <c r="J579" s="383">
        <v>1.97</v>
      </c>
    </row>
    <row r="580" spans="1:10" ht="25.9" customHeight="1" x14ac:dyDescent="0.2">
      <c r="A580" s="379" t="s">
        <v>479</v>
      </c>
      <c r="B580" s="380" t="s">
        <v>847</v>
      </c>
      <c r="C580" s="379" t="s">
        <v>438</v>
      </c>
      <c r="D580" s="379" t="s">
        <v>848</v>
      </c>
      <c r="E580" s="568" t="s">
        <v>482</v>
      </c>
      <c r="F580" s="568"/>
      <c r="G580" s="381" t="s">
        <v>151</v>
      </c>
      <c r="H580" s="382">
        <v>1</v>
      </c>
      <c r="I580" s="383">
        <v>26.08</v>
      </c>
      <c r="J580" s="383">
        <v>26.08</v>
      </c>
    </row>
    <row r="581" spans="1:10" ht="25.9" customHeight="1" x14ac:dyDescent="0.2">
      <c r="A581" s="379" t="s">
        <v>479</v>
      </c>
      <c r="B581" s="380" t="s">
        <v>685</v>
      </c>
      <c r="C581" s="379" t="s">
        <v>438</v>
      </c>
      <c r="D581" s="379" t="s">
        <v>686</v>
      </c>
      <c r="E581" s="568" t="s">
        <v>482</v>
      </c>
      <c r="F581" s="568"/>
      <c r="G581" s="381" t="s">
        <v>151</v>
      </c>
      <c r="H581" s="382">
        <v>4.3999999999999997E-2</v>
      </c>
      <c r="I581" s="383">
        <v>76.709999999999994</v>
      </c>
      <c r="J581" s="383">
        <v>3.37</v>
      </c>
    </row>
    <row r="582" spans="1:10" ht="24" customHeight="1" x14ac:dyDescent="0.2">
      <c r="A582" s="379" t="s">
        <v>479</v>
      </c>
      <c r="B582" s="380" t="s">
        <v>677</v>
      </c>
      <c r="C582" s="379" t="s">
        <v>438</v>
      </c>
      <c r="D582" s="379" t="s">
        <v>678</v>
      </c>
      <c r="E582" s="568" t="s">
        <v>482</v>
      </c>
      <c r="F582" s="568"/>
      <c r="G582" s="381" t="s">
        <v>151</v>
      </c>
      <c r="H582" s="382">
        <v>6.7999999999999996E-3</v>
      </c>
      <c r="I582" s="383">
        <v>2.19</v>
      </c>
      <c r="J582" s="383">
        <v>0.01</v>
      </c>
    </row>
    <row r="583" spans="1:10" ht="25.5" x14ac:dyDescent="0.2">
      <c r="A583" s="384"/>
      <c r="B583" s="384"/>
      <c r="C583" s="384"/>
      <c r="D583" s="384"/>
      <c r="E583" s="384" t="s">
        <v>492</v>
      </c>
      <c r="F583" s="385">
        <v>6.36</v>
      </c>
      <c r="G583" s="384" t="s">
        <v>493</v>
      </c>
      <c r="H583" s="385">
        <v>0</v>
      </c>
      <c r="I583" s="384" t="s">
        <v>494</v>
      </c>
      <c r="J583" s="385">
        <v>6.36</v>
      </c>
    </row>
    <row r="584" spans="1:10" ht="25.5" x14ac:dyDescent="0.2">
      <c r="A584" s="384"/>
      <c r="B584" s="384"/>
      <c r="C584" s="384"/>
      <c r="D584" s="384"/>
      <c r="E584" s="384" t="s">
        <v>495</v>
      </c>
      <c r="F584" s="385">
        <v>10.75</v>
      </c>
      <c r="G584" s="384"/>
      <c r="H584" s="565" t="s">
        <v>496</v>
      </c>
      <c r="I584" s="565"/>
      <c r="J584" s="385">
        <v>51.68</v>
      </c>
    </row>
    <row r="585" spans="1:10" ht="49.9" customHeight="1" thickBot="1" x14ac:dyDescent="0.25">
      <c r="A585" s="386"/>
      <c r="B585" s="386"/>
      <c r="C585" s="386"/>
      <c r="D585" s="386"/>
      <c r="E585" s="386"/>
      <c r="F585" s="386"/>
      <c r="G585" s="386" t="s">
        <v>497</v>
      </c>
      <c r="H585" s="387">
        <v>60</v>
      </c>
      <c r="I585" s="386" t="s">
        <v>498</v>
      </c>
      <c r="J585" s="388">
        <v>3100.8</v>
      </c>
    </row>
    <row r="586" spans="1:10" ht="1.1499999999999999" customHeight="1" thickTop="1" x14ac:dyDescent="0.2">
      <c r="A586" s="389"/>
      <c r="B586" s="389"/>
      <c r="C586" s="389"/>
      <c r="D586" s="389"/>
      <c r="E586" s="389"/>
      <c r="F586" s="389"/>
      <c r="G586" s="389"/>
      <c r="H586" s="389"/>
      <c r="I586" s="389"/>
      <c r="J586" s="389"/>
    </row>
    <row r="587" spans="1:10" ht="24" customHeight="1" x14ac:dyDescent="0.2">
      <c r="A587" s="363" t="s">
        <v>849</v>
      </c>
      <c r="B587" s="363"/>
      <c r="C587" s="363"/>
      <c r="D587" s="363" t="s">
        <v>131</v>
      </c>
      <c r="E587" s="363"/>
      <c r="F587" s="571"/>
      <c r="G587" s="571"/>
      <c r="H587" s="364"/>
      <c r="I587" s="363"/>
      <c r="J587" s="365">
        <v>0</v>
      </c>
    </row>
    <row r="588" spans="1:10" ht="24" customHeight="1" x14ac:dyDescent="0.2">
      <c r="A588" s="363" t="s">
        <v>850</v>
      </c>
      <c r="B588" s="363"/>
      <c r="C588" s="363"/>
      <c r="D588" s="363" t="s">
        <v>124</v>
      </c>
      <c r="E588" s="363"/>
      <c r="F588" s="571"/>
      <c r="G588" s="571"/>
      <c r="H588" s="364"/>
      <c r="I588" s="363"/>
      <c r="J588" s="365">
        <v>0</v>
      </c>
    </row>
    <row r="589" spans="1:10" ht="24" customHeight="1" x14ac:dyDescent="0.2">
      <c r="A589" s="363" t="s">
        <v>851</v>
      </c>
      <c r="B589" s="363"/>
      <c r="C589" s="363"/>
      <c r="D589" s="363" t="s">
        <v>127</v>
      </c>
      <c r="E589" s="363"/>
      <c r="F589" s="571"/>
      <c r="G589" s="571"/>
      <c r="H589" s="364"/>
      <c r="I589" s="363"/>
      <c r="J589" s="365">
        <v>0</v>
      </c>
    </row>
    <row r="590" spans="1:10" ht="24" customHeight="1" x14ac:dyDescent="0.2">
      <c r="A590" s="363" t="s">
        <v>852</v>
      </c>
      <c r="B590" s="363"/>
      <c r="C590" s="363"/>
      <c r="D590" s="363" t="s">
        <v>136</v>
      </c>
      <c r="E590" s="363"/>
      <c r="F590" s="571"/>
      <c r="G590" s="571"/>
      <c r="H590" s="364"/>
      <c r="I590" s="363"/>
      <c r="J590" s="365">
        <v>0</v>
      </c>
    </row>
    <row r="591" spans="1:10" ht="24" customHeight="1" x14ac:dyDescent="0.2">
      <c r="A591" s="363" t="s">
        <v>853</v>
      </c>
      <c r="B591" s="363"/>
      <c r="C591" s="363"/>
      <c r="D591" s="363" t="s">
        <v>124</v>
      </c>
      <c r="E591" s="363"/>
      <c r="F591" s="571"/>
      <c r="G591" s="571"/>
      <c r="H591" s="364"/>
      <c r="I591" s="363"/>
      <c r="J591" s="365">
        <v>0</v>
      </c>
    </row>
    <row r="592" spans="1:10" ht="24" customHeight="1" x14ac:dyDescent="0.2">
      <c r="A592" s="363" t="s">
        <v>854</v>
      </c>
      <c r="B592" s="363"/>
      <c r="C592" s="363"/>
      <c r="D592" s="363" t="s">
        <v>127</v>
      </c>
      <c r="E592" s="363"/>
      <c r="F592" s="571"/>
      <c r="G592" s="571"/>
      <c r="H592" s="364"/>
      <c r="I592" s="363"/>
      <c r="J592" s="365">
        <v>0</v>
      </c>
    </row>
    <row r="593" spans="1:10" ht="24" customHeight="1" x14ac:dyDescent="0.2">
      <c r="A593" s="363" t="s">
        <v>855</v>
      </c>
      <c r="B593" s="363"/>
      <c r="C593" s="363"/>
      <c r="D593" s="363" t="s">
        <v>143</v>
      </c>
      <c r="E593" s="363"/>
      <c r="F593" s="571"/>
      <c r="G593" s="571"/>
      <c r="H593" s="364"/>
      <c r="I593" s="363"/>
      <c r="J593" s="365">
        <v>0</v>
      </c>
    </row>
    <row r="594" spans="1:10" ht="24" customHeight="1" x14ac:dyDescent="0.2">
      <c r="A594" s="363" t="s">
        <v>856</v>
      </c>
      <c r="B594" s="363"/>
      <c r="C594" s="363"/>
      <c r="D594" s="363" t="s">
        <v>124</v>
      </c>
      <c r="E594" s="363"/>
      <c r="F594" s="571"/>
      <c r="G594" s="571"/>
      <c r="H594" s="364"/>
      <c r="I594" s="363"/>
      <c r="J594" s="365">
        <v>0</v>
      </c>
    </row>
    <row r="595" spans="1:10" ht="24" customHeight="1" x14ac:dyDescent="0.2">
      <c r="A595" s="363" t="s">
        <v>857</v>
      </c>
      <c r="B595" s="363"/>
      <c r="C595" s="363"/>
      <c r="D595" s="363" t="s">
        <v>127</v>
      </c>
      <c r="E595" s="363"/>
      <c r="F595" s="571"/>
      <c r="G595" s="571"/>
      <c r="H595" s="364"/>
      <c r="I595" s="363"/>
      <c r="J595" s="365">
        <v>0</v>
      </c>
    </row>
    <row r="596" spans="1:10" ht="24" customHeight="1" x14ac:dyDescent="0.2">
      <c r="A596" s="363" t="s">
        <v>858</v>
      </c>
      <c r="B596" s="363"/>
      <c r="C596" s="363"/>
      <c r="D596" s="363" t="s">
        <v>148</v>
      </c>
      <c r="E596" s="363"/>
      <c r="F596" s="571"/>
      <c r="G596" s="571"/>
      <c r="H596" s="364"/>
      <c r="I596" s="363"/>
      <c r="J596" s="365">
        <v>13356.48</v>
      </c>
    </row>
    <row r="597" spans="1:10" ht="18" customHeight="1" x14ac:dyDescent="0.2">
      <c r="A597" s="366" t="s">
        <v>859</v>
      </c>
      <c r="B597" s="367" t="s">
        <v>450</v>
      </c>
      <c r="C597" s="366" t="s">
        <v>451</v>
      </c>
      <c r="D597" s="366" t="s">
        <v>452</v>
      </c>
      <c r="E597" s="569" t="s">
        <v>453</v>
      </c>
      <c r="F597" s="569"/>
      <c r="G597" s="368" t="s">
        <v>454</v>
      </c>
      <c r="H597" s="367" t="s">
        <v>455</v>
      </c>
      <c r="I597" s="367" t="s">
        <v>456</v>
      </c>
      <c r="J597" s="367" t="s">
        <v>457</v>
      </c>
    </row>
    <row r="598" spans="1:10" ht="39" customHeight="1" x14ac:dyDescent="0.2">
      <c r="A598" s="369" t="s">
        <v>458</v>
      </c>
      <c r="B598" s="370" t="s">
        <v>860</v>
      </c>
      <c r="C598" s="369" t="s">
        <v>438</v>
      </c>
      <c r="D598" s="369" t="s">
        <v>861</v>
      </c>
      <c r="E598" s="566" t="s">
        <v>862</v>
      </c>
      <c r="F598" s="566"/>
      <c r="G598" s="371" t="s">
        <v>151</v>
      </c>
      <c r="H598" s="372">
        <v>1</v>
      </c>
      <c r="I598" s="373">
        <v>52.75</v>
      </c>
      <c r="J598" s="373">
        <v>52.75</v>
      </c>
    </row>
    <row r="599" spans="1:10" ht="39" customHeight="1" x14ac:dyDescent="0.2">
      <c r="A599" s="374" t="s">
        <v>462</v>
      </c>
      <c r="B599" s="375" t="s">
        <v>863</v>
      </c>
      <c r="C599" s="374" t="s">
        <v>438</v>
      </c>
      <c r="D599" s="374" t="s">
        <v>864</v>
      </c>
      <c r="E599" s="567" t="s">
        <v>862</v>
      </c>
      <c r="F599" s="567"/>
      <c r="G599" s="376" t="s">
        <v>151</v>
      </c>
      <c r="H599" s="377">
        <v>1</v>
      </c>
      <c r="I599" s="378">
        <v>10.18</v>
      </c>
      <c r="J599" s="378">
        <v>10.18</v>
      </c>
    </row>
    <row r="600" spans="1:10" ht="39" customHeight="1" x14ac:dyDescent="0.2">
      <c r="A600" s="374" t="s">
        <v>462</v>
      </c>
      <c r="B600" s="375" t="s">
        <v>865</v>
      </c>
      <c r="C600" s="374" t="s">
        <v>438</v>
      </c>
      <c r="D600" s="374" t="s">
        <v>866</v>
      </c>
      <c r="E600" s="567" t="s">
        <v>862</v>
      </c>
      <c r="F600" s="567"/>
      <c r="G600" s="376" t="s">
        <v>151</v>
      </c>
      <c r="H600" s="377">
        <v>1</v>
      </c>
      <c r="I600" s="378">
        <v>42.57</v>
      </c>
      <c r="J600" s="378">
        <v>42.57</v>
      </c>
    </row>
    <row r="601" spans="1:10" ht="25.5" x14ac:dyDescent="0.2">
      <c r="A601" s="384"/>
      <c r="B601" s="384"/>
      <c r="C601" s="384"/>
      <c r="D601" s="384"/>
      <c r="E601" s="384" t="s">
        <v>492</v>
      </c>
      <c r="F601" s="385">
        <v>20.94</v>
      </c>
      <c r="G601" s="384" t="s">
        <v>493</v>
      </c>
      <c r="H601" s="385">
        <v>0</v>
      </c>
      <c r="I601" s="384" t="s">
        <v>494</v>
      </c>
      <c r="J601" s="385">
        <v>20.94</v>
      </c>
    </row>
    <row r="602" spans="1:10" ht="25.5" x14ac:dyDescent="0.2">
      <c r="A602" s="384"/>
      <c r="B602" s="384"/>
      <c r="C602" s="384"/>
      <c r="D602" s="384"/>
      <c r="E602" s="384" t="s">
        <v>495</v>
      </c>
      <c r="F602" s="385">
        <v>13.85</v>
      </c>
      <c r="G602" s="384"/>
      <c r="H602" s="565" t="s">
        <v>496</v>
      </c>
      <c r="I602" s="565"/>
      <c r="J602" s="385">
        <v>66.599999999999994</v>
      </c>
    </row>
    <row r="603" spans="1:10" ht="49.9" customHeight="1" thickBot="1" x14ac:dyDescent="0.25">
      <c r="A603" s="386"/>
      <c r="B603" s="386"/>
      <c r="C603" s="386"/>
      <c r="D603" s="386"/>
      <c r="E603" s="386"/>
      <c r="F603" s="386"/>
      <c r="G603" s="386" t="s">
        <v>497</v>
      </c>
      <c r="H603" s="387">
        <v>60</v>
      </c>
      <c r="I603" s="386" t="s">
        <v>498</v>
      </c>
      <c r="J603" s="388">
        <v>3996</v>
      </c>
    </row>
    <row r="604" spans="1:10" ht="1.1499999999999999" customHeight="1" thickTop="1" x14ac:dyDescent="0.2">
      <c r="A604" s="389"/>
      <c r="B604" s="389"/>
      <c r="C604" s="389"/>
      <c r="D604" s="389"/>
      <c r="E604" s="389"/>
      <c r="F604" s="389"/>
      <c r="G604" s="389"/>
      <c r="H604" s="389"/>
      <c r="I604" s="389"/>
      <c r="J604" s="389"/>
    </row>
    <row r="605" spans="1:10" ht="18" customHeight="1" x14ac:dyDescent="0.2">
      <c r="A605" s="366" t="s">
        <v>867</v>
      </c>
      <c r="B605" s="367" t="s">
        <v>450</v>
      </c>
      <c r="C605" s="366" t="s">
        <v>451</v>
      </c>
      <c r="D605" s="366" t="s">
        <v>452</v>
      </c>
      <c r="E605" s="569" t="s">
        <v>453</v>
      </c>
      <c r="F605" s="569"/>
      <c r="G605" s="368" t="s">
        <v>454</v>
      </c>
      <c r="H605" s="367" t="s">
        <v>455</v>
      </c>
      <c r="I605" s="367" t="s">
        <v>456</v>
      </c>
      <c r="J605" s="367" t="s">
        <v>457</v>
      </c>
    </row>
    <row r="606" spans="1:10" ht="39" customHeight="1" x14ac:dyDescent="0.2">
      <c r="A606" s="369" t="s">
        <v>458</v>
      </c>
      <c r="B606" s="370" t="s">
        <v>868</v>
      </c>
      <c r="C606" s="369" t="s">
        <v>438</v>
      </c>
      <c r="D606" s="369" t="s">
        <v>869</v>
      </c>
      <c r="E606" s="566" t="s">
        <v>862</v>
      </c>
      <c r="F606" s="566"/>
      <c r="G606" s="371" t="s">
        <v>151</v>
      </c>
      <c r="H606" s="372">
        <v>1</v>
      </c>
      <c r="I606" s="373">
        <v>32.19</v>
      </c>
      <c r="J606" s="373">
        <v>32.19</v>
      </c>
    </row>
    <row r="607" spans="1:10" ht="25.9" customHeight="1" x14ac:dyDescent="0.2">
      <c r="A607" s="374" t="s">
        <v>462</v>
      </c>
      <c r="B607" s="375" t="s">
        <v>870</v>
      </c>
      <c r="C607" s="374" t="s">
        <v>438</v>
      </c>
      <c r="D607" s="374" t="s">
        <v>871</v>
      </c>
      <c r="E607" s="567" t="s">
        <v>465</v>
      </c>
      <c r="F607" s="567"/>
      <c r="G607" s="376" t="s">
        <v>217</v>
      </c>
      <c r="H607" s="377">
        <v>0.1509375</v>
      </c>
      <c r="I607" s="378">
        <v>20.72</v>
      </c>
      <c r="J607" s="378">
        <v>3.12</v>
      </c>
    </row>
    <row r="608" spans="1:10" ht="24" customHeight="1" x14ac:dyDescent="0.2">
      <c r="A608" s="374" t="s">
        <v>462</v>
      </c>
      <c r="B608" s="375" t="s">
        <v>872</v>
      </c>
      <c r="C608" s="374" t="s">
        <v>438</v>
      </c>
      <c r="D608" s="374" t="s">
        <v>873</v>
      </c>
      <c r="E608" s="567" t="s">
        <v>465</v>
      </c>
      <c r="F608" s="567"/>
      <c r="G608" s="376" t="s">
        <v>217</v>
      </c>
      <c r="H608" s="377">
        <v>0.48299989999999998</v>
      </c>
      <c r="I608" s="378">
        <v>25.01</v>
      </c>
      <c r="J608" s="378">
        <v>12.07</v>
      </c>
    </row>
    <row r="609" spans="1:10" ht="25.9" customHeight="1" x14ac:dyDescent="0.2">
      <c r="A609" s="379" t="s">
        <v>479</v>
      </c>
      <c r="B609" s="380" t="s">
        <v>874</v>
      </c>
      <c r="C609" s="379" t="s">
        <v>438</v>
      </c>
      <c r="D609" s="379" t="s">
        <v>875</v>
      </c>
      <c r="E609" s="568" t="s">
        <v>482</v>
      </c>
      <c r="F609" s="568"/>
      <c r="G609" s="381" t="s">
        <v>151</v>
      </c>
      <c r="H609" s="382">
        <v>1</v>
      </c>
      <c r="I609" s="383">
        <v>17</v>
      </c>
      <c r="J609" s="383">
        <v>17</v>
      </c>
    </row>
    <row r="610" spans="1:10" ht="25.5" x14ac:dyDescent="0.2">
      <c r="A610" s="384"/>
      <c r="B610" s="384"/>
      <c r="C610" s="384"/>
      <c r="D610" s="384"/>
      <c r="E610" s="384" t="s">
        <v>492</v>
      </c>
      <c r="F610" s="385">
        <v>10.19</v>
      </c>
      <c r="G610" s="384" t="s">
        <v>493</v>
      </c>
      <c r="H610" s="385">
        <v>0</v>
      </c>
      <c r="I610" s="384" t="s">
        <v>494</v>
      </c>
      <c r="J610" s="385">
        <v>10.19</v>
      </c>
    </row>
    <row r="611" spans="1:10" ht="25.5" x14ac:dyDescent="0.2">
      <c r="A611" s="384"/>
      <c r="B611" s="384"/>
      <c r="C611" s="384"/>
      <c r="D611" s="384"/>
      <c r="E611" s="384" t="s">
        <v>495</v>
      </c>
      <c r="F611" s="385">
        <v>8.4499999999999993</v>
      </c>
      <c r="G611" s="384"/>
      <c r="H611" s="565" t="s">
        <v>496</v>
      </c>
      <c r="I611" s="565"/>
      <c r="J611" s="385">
        <v>40.64</v>
      </c>
    </row>
    <row r="612" spans="1:10" ht="49.9" customHeight="1" thickBot="1" x14ac:dyDescent="0.25">
      <c r="A612" s="386"/>
      <c r="B612" s="386"/>
      <c r="C612" s="386"/>
      <c r="D612" s="386"/>
      <c r="E612" s="386"/>
      <c r="F612" s="386"/>
      <c r="G612" s="386" t="s">
        <v>497</v>
      </c>
      <c r="H612" s="387">
        <v>60</v>
      </c>
      <c r="I612" s="386" t="s">
        <v>498</v>
      </c>
      <c r="J612" s="388">
        <v>2438.4</v>
      </c>
    </row>
    <row r="613" spans="1:10" ht="1.1499999999999999" customHeight="1" thickTop="1" x14ac:dyDescent="0.2">
      <c r="A613" s="389"/>
      <c r="B613" s="389"/>
      <c r="C613" s="389"/>
      <c r="D613" s="389"/>
      <c r="E613" s="389"/>
      <c r="F613" s="389"/>
      <c r="G613" s="389"/>
      <c r="H613" s="389"/>
      <c r="I613" s="389"/>
      <c r="J613" s="389"/>
    </row>
    <row r="614" spans="1:10" ht="18" customHeight="1" x14ac:dyDescent="0.2">
      <c r="A614" s="366" t="s">
        <v>876</v>
      </c>
      <c r="B614" s="367" t="s">
        <v>450</v>
      </c>
      <c r="C614" s="366" t="s">
        <v>451</v>
      </c>
      <c r="D614" s="366" t="s">
        <v>452</v>
      </c>
      <c r="E614" s="569" t="s">
        <v>453</v>
      </c>
      <c r="F614" s="569"/>
      <c r="G614" s="368" t="s">
        <v>454</v>
      </c>
      <c r="H614" s="367" t="s">
        <v>455</v>
      </c>
      <c r="I614" s="367" t="s">
        <v>456</v>
      </c>
      <c r="J614" s="367" t="s">
        <v>457</v>
      </c>
    </row>
    <row r="615" spans="1:10" ht="39" customHeight="1" x14ac:dyDescent="0.2">
      <c r="A615" s="369" t="s">
        <v>458</v>
      </c>
      <c r="B615" s="370" t="s">
        <v>877</v>
      </c>
      <c r="C615" s="369" t="s">
        <v>438</v>
      </c>
      <c r="D615" s="369" t="s">
        <v>397</v>
      </c>
      <c r="E615" s="566" t="s">
        <v>862</v>
      </c>
      <c r="F615" s="566"/>
      <c r="G615" s="371" t="s">
        <v>69</v>
      </c>
      <c r="H615" s="372">
        <v>1</v>
      </c>
      <c r="I615" s="373">
        <v>10.83</v>
      </c>
      <c r="J615" s="373">
        <v>10.83</v>
      </c>
    </row>
    <row r="616" spans="1:10" ht="25.9" customHeight="1" x14ac:dyDescent="0.2">
      <c r="A616" s="374" t="s">
        <v>462</v>
      </c>
      <c r="B616" s="375" t="s">
        <v>870</v>
      </c>
      <c r="C616" s="374" t="s">
        <v>438</v>
      </c>
      <c r="D616" s="374" t="s">
        <v>871</v>
      </c>
      <c r="E616" s="567" t="s">
        <v>465</v>
      </c>
      <c r="F616" s="567"/>
      <c r="G616" s="376" t="s">
        <v>217</v>
      </c>
      <c r="H616" s="377">
        <v>5.0999999999999997E-2</v>
      </c>
      <c r="I616" s="378">
        <v>20.72</v>
      </c>
      <c r="J616" s="378">
        <v>1.05</v>
      </c>
    </row>
    <row r="617" spans="1:10" ht="24" customHeight="1" x14ac:dyDescent="0.2">
      <c r="A617" s="374" t="s">
        <v>462</v>
      </c>
      <c r="B617" s="375" t="s">
        <v>872</v>
      </c>
      <c r="C617" s="374" t="s">
        <v>438</v>
      </c>
      <c r="D617" s="374" t="s">
        <v>873</v>
      </c>
      <c r="E617" s="567" t="s">
        <v>465</v>
      </c>
      <c r="F617" s="567"/>
      <c r="G617" s="376" t="s">
        <v>217</v>
      </c>
      <c r="H617" s="377">
        <v>5.0999999999999997E-2</v>
      </c>
      <c r="I617" s="378">
        <v>25.01</v>
      </c>
      <c r="J617" s="378">
        <v>1.27</v>
      </c>
    </row>
    <row r="618" spans="1:10" ht="52.15" customHeight="1" x14ac:dyDescent="0.2">
      <c r="A618" s="379" t="s">
        <v>479</v>
      </c>
      <c r="B618" s="380" t="s">
        <v>878</v>
      </c>
      <c r="C618" s="379" t="s">
        <v>438</v>
      </c>
      <c r="D618" s="379" t="s">
        <v>879</v>
      </c>
      <c r="E618" s="568" t="s">
        <v>482</v>
      </c>
      <c r="F618" s="568"/>
      <c r="G618" s="381" t="s">
        <v>69</v>
      </c>
      <c r="H618" s="382">
        <v>1.2434000000000001</v>
      </c>
      <c r="I618" s="383">
        <v>6.79</v>
      </c>
      <c r="J618" s="383">
        <v>8.44</v>
      </c>
    </row>
    <row r="619" spans="1:10" ht="25.9" customHeight="1" x14ac:dyDescent="0.2">
      <c r="A619" s="379" t="s">
        <v>479</v>
      </c>
      <c r="B619" s="380" t="s">
        <v>880</v>
      </c>
      <c r="C619" s="379" t="s">
        <v>438</v>
      </c>
      <c r="D619" s="379" t="s">
        <v>881</v>
      </c>
      <c r="E619" s="568" t="s">
        <v>482</v>
      </c>
      <c r="F619" s="568"/>
      <c r="G619" s="381" t="s">
        <v>151</v>
      </c>
      <c r="H619" s="382">
        <v>9.4000000000000004E-3</v>
      </c>
      <c r="I619" s="383">
        <v>8.15</v>
      </c>
      <c r="J619" s="383">
        <v>7.0000000000000007E-2</v>
      </c>
    </row>
    <row r="620" spans="1:10" ht="25.5" x14ac:dyDescent="0.2">
      <c r="A620" s="384"/>
      <c r="B620" s="384"/>
      <c r="C620" s="384"/>
      <c r="D620" s="384"/>
      <c r="E620" s="384" t="s">
        <v>492</v>
      </c>
      <c r="F620" s="385">
        <v>1.52</v>
      </c>
      <c r="G620" s="384" t="s">
        <v>493</v>
      </c>
      <c r="H620" s="385">
        <v>0</v>
      </c>
      <c r="I620" s="384" t="s">
        <v>494</v>
      </c>
      <c r="J620" s="385">
        <v>1.52</v>
      </c>
    </row>
    <row r="621" spans="1:10" ht="25.5" x14ac:dyDescent="0.2">
      <c r="A621" s="384"/>
      <c r="B621" s="384"/>
      <c r="C621" s="384"/>
      <c r="D621" s="384"/>
      <c r="E621" s="384" t="s">
        <v>495</v>
      </c>
      <c r="F621" s="385">
        <v>2.84</v>
      </c>
      <c r="G621" s="384"/>
      <c r="H621" s="565" t="s">
        <v>496</v>
      </c>
      <c r="I621" s="565"/>
      <c r="J621" s="385">
        <v>13.67</v>
      </c>
    </row>
    <row r="622" spans="1:10" ht="49.9" customHeight="1" thickBot="1" x14ac:dyDescent="0.25">
      <c r="A622" s="386"/>
      <c r="B622" s="386"/>
      <c r="C622" s="386"/>
      <c r="D622" s="386"/>
      <c r="E622" s="386"/>
      <c r="F622" s="386"/>
      <c r="G622" s="386" t="s">
        <v>497</v>
      </c>
      <c r="H622" s="387">
        <v>360</v>
      </c>
      <c r="I622" s="386" t="s">
        <v>498</v>
      </c>
      <c r="J622" s="388">
        <v>4921.2</v>
      </c>
    </row>
    <row r="623" spans="1:10" ht="1.1499999999999999" customHeight="1" thickTop="1" x14ac:dyDescent="0.2">
      <c r="A623" s="389"/>
      <c r="B623" s="389"/>
      <c r="C623" s="389"/>
      <c r="D623" s="389"/>
      <c r="E623" s="389"/>
      <c r="F623" s="389"/>
      <c r="G623" s="389"/>
      <c r="H623" s="389"/>
      <c r="I623" s="389"/>
      <c r="J623" s="389"/>
    </row>
    <row r="624" spans="1:10" ht="18" customHeight="1" x14ac:dyDescent="0.2">
      <c r="A624" s="366" t="s">
        <v>882</v>
      </c>
      <c r="B624" s="367" t="s">
        <v>450</v>
      </c>
      <c r="C624" s="366" t="s">
        <v>451</v>
      </c>
      <c r="D624" s="366" t="s">
        <v>452</v>
      </c>
      <c r="E624" s="569" t="s">
        <v>453</v>
      </c>
      <c r="F624" s="569"/>
      <c r="G624" s="368" t="s">
        <v>454</v>
      </c>
      <c r="H624" s="367" t="s">
        <v>455</v>
      </c>
      <c r="I624" s="367" t="s">
        <v>456</v>
      </c>
      <c r="J624" s="367" t="s">
        <v>457</v>
      </c>
    </row>
    <row r="625" spans="1:10" ht="39" customHeight="1" x14ac:dyDescent="0.2">
      <c r="A625" s="369" t="s">
        <v>458</v>
      </c>
      <c r="B625" s="370" t="s">
        <v>883</v>
      </c>
      <c r="C625" s="369" t="s">
        <v>438</v>
      </c>
      <c r="D625" s="369" t="s">
        <v>398</v>
      </c>
      <c r="E625" s="566" t="s">
        <v>862</v>
      </c>
      <c r="F625" s="566"/>
      <c r="G625" s="371" t="s">
        <v>69</v>
      </c>
      <c r="H625" s="372">
        <v>1</v>
      </c>
      <c r="I625" s="373">
        <v>22.01</v>
      </c>
      <c r="J625" s="373">
        <v>22.01</v>
      </c>
    </row>
    <row r="626" spans="1:10" ht="25.9" customHeight="1" x14ac:dyDescent="0.2">
      <c r="A626" s="374" t="s">
        <v>462</v>
      </c>
      <c r="B626" s="375" t="s">
        <v>870</v>
      </c>
      <c r="C626" s="374" t="s">
        <v>438</v>
      </c>
      <c r="D626" s="374" t="s">
        <v>871</v>
      </c>
      <c r="E626" s="567" t="s">
        <v>465</v>
      </c>
      <c r="F626" s="567"/>
      <c r="G626" s="376" t="s">
        <v>217</v>
      </c>
      <c r="H626" s="377">
        <v>0.219</v>
      </c>
      <c r="I626" s="378">
        <v>20.72</v>
      </c>
      <c r="J626" s="378">
        <v>4.53</v>
      </c>
    </row>
    <row r="627" spans="1:10" ht="24" customHeight="1" x14ac:dyDescent="0.2">
      <c r="A627" s="374" t="s">
        <v>462</v>
      </c>
      <c r="B627" s="375" t="s">
        <v>872</v>
      </c>
      <c r="C627" s="374" t="s">
        <v>438</v>
      </c>
      <c r="D627" s="374" t="s">
        <v>873</v>
      </c>
      <c r="E627" s="567" t="s">
        <v>465</v>
      </c>
      <c r="F627" s="567"/>
      <c r="G627" s="376" t="s">
        <v>217</v>
      </c>
      <c r="H627" s="377">
        <v>0.219</v>
      </c>
      <c r="I627" s="378">
        <v>25.01</v>
      </c>
      <c r="J627" s="378">
        <v>5.47</v>
      </c>
    </row>
    <row r="628" spans="1:10" ht="25.9" customHeight="1" x14ac:dyDescent="0.2">
      <c r="A628" s="379" t="s">
        <v>479</v>
      </c>
      <c r="B628" s="380" t="s">
        <v>884</v>
      </c>
      <c r="C628" s="379" t="s">
        <v>438</v>
      </c>
      <c r="D628" s="379" t="s">
        <v>885</v>
      </c>
      <c r="E628" s="568" t="s">
        <v>482</v>
      </c>
      <c r="F628" s="568"/>
      <c r="G628" s="381" t="s">
        <v>69</v>
      </c>
      <c r="H628" s="382">
        <v>1.0169999999999999</v>
      </c>
      <c r="I628" s="383">
        <v>11.81</v>
      </c>
      <c r="J628" s="383">
        <v>12.01</v>
      </c>
    </row>
    <row r="629" spans="1:10" ht="25.5" x14ac:dyDescent="0.2">
      <c r="A629" s="384"/>
      <c r="B629" s="384"/>
      <c r="C629" s="384"/>
      <c r="D629" s="384"/>
      <c r="E629" s="384" t="s">
        <v>492</v>
      </c>
      <c r="F629" s="385">
        <v>6.54</v>
      </c>
      <c r="G629" s="384" t="s">
        <v>493</v>
      </c>
      <c r="H629" s="385">
        <v>0</v>
      </c>
      <c r="I629" s="384" t="s">
        <v>494</v>
      </c>
      <c r="J629" s="385">
        <v>6.54</v>
      </c>
    </row>
    <row r="630" spans="1:10" ht="25.5" x14ac:dyDescent="0.2">
      <c r="A630" s="384"/>
      <c r="B630" s="384"/>
      <c r="C630" s="384"/>
      <c r="D630" s="384"/>
      <c r="E630" s="384" t="s">
        <v>495</v>
      </c>
      <c r="F630" s="385">
        <v>5.78</v>
      </c>
      <c r="G630" s="384"/>
      <c r="H630" s="565" t="s">
        <v>496</v>
      </c>
      <c r="I630" s="565"/>
      <c r="J630" s="385">
        <v>27.79</v>
      </c>
    </row>
    <row r="631" spans="1:10" ht="49.9" customHeight="1" thickBot="1" x14ac:dyDescent="0.25">
      <c r="A631" s="386"/>
      <c r="B631" s="386"/>
      <c r="C631" s="386"/>
      <c r="D631" s="386"/>
      <c r="E631" s="386"/>
      <c r="F631" s="386"/>
      <c r="G631" s="386" t="s">
        <v>497</v>
      </c>
      <c r="H631" s="387">
        <v>72</v>
      </c>
      <c r="I631" s="386" t="s">
        <v>498</v>
      </c>
      <c r="J631" s="388">
        <v>2000.88</v>
      </c>
    </row>
    <row r="632" spans="1:10" ht="1.1499999999999999" customHeight="1" thickTop="1" x14ac:dyDescent="0.2">
      <c r="A632" s="389"/>
      <c r="B632" s="389"/>
      <c r="C632" s="389"/>
      <c r="D632" s="389"/>
      <c r="E632" s="389"/>
      <c r="F632" s="389"/>
      <c r="G632" s="389"/>
      <c r="H632" s="389"/>
      <c r="I632" s="389"/>
      <c r="J632" s="389"/>
    </row>
    <row r="633" spans="1:10" ht="24" customHeight="1" x14ac:dyDescent="0.2">
      <c r="A633" s="363" t="s">
        <v>886</v>
      </c>
      <c r="B633" s="363"/>
      <c r="C633" s="363"/>
      <c r="D633" s="363" t="s">
        <v>159</v>
      </c>
      <c r="E633" s="363"/>
      <c r="F633" s="571"/>
      <c r="G633" s="571"/>
      <c r="H633" s="364"/>
      <c r="I633" s="363"/>
      <c r="J633" s="365">
        <v>2264.4</v>
      </c>
    </row>
    <row r="634" spans="1:10" ht="18" customHeight="1" x14ac:dyDescent="0.2">
      <c r="A634" s="366" t="s">
        <v>887</v>
      </c>
      <c r="B634" s="367" t="s">
        <v>450</v>
      </c>
      <c r="C634" s="366" t="s">
        <v>451</v>
      </c>
      <c r="D634" s="366" t="s">
        <v>452</v>
      </c>
      <c r="E634" s="569" t="s">
        <v>453</v>
      </c>
      <c r="F634" s="569"/>
      <c r="G634" s="368" t="s">
        <v>454</v>
      </c>
      <c r="H634" s="367" t="s">
        <v>455</v>
      </c>
      <c r="I634" s="367" t="s">
        <v>456</v>
      </c>
      <c r="J634" s="367" t="s">
        <v>457</v>
      </c>
    </row>
    <row r="635" spans="1:10" ht="24" customHeight="1" x14ac:dyDescent="0.2">
      <c r="A635" s="369" t="s">
        <v>458</v>
      </c>
      <c r="B635" s="370" t="s">
        <v>888</v>
      </c>
      <c r="C635" s="369" t="s">
        <v>438</v>
      </c>
      <c r="D635" s="369" t="s">
        <v>889</v>
      </c>
      <c r="E635" s="566" t="s">
        <v>890</v>
      </c>
      <c r="F635" s="566"/>
      <c r="G635" s="371" t="s">
        <v>524</v>
      </c>
      <c r="H635" s="372">
        <v>1</v>
      </c>
      <c r="I635" s="373">
        <v>3.37</v>
      </c>
      <c r="J635" s="373">
        <v>3.37</v>
      </c>
    </row>
    <row r="636" spans="1:10" ht="24" customHeight="1" x14ac:dyDescent="0.2">
      <c r="A636" s="374" t="s">
        <v>462</v>
      </c>
      <c r="B636" s="375" t="s">
        <v>504</v>
      </c>
      <c r="C636" s="374" t="s">
        <v>438</v>
      </c>
      <c r="D636" s="374" t="s">
        <v>505</v>
      </c>
      <c r="E636" s="567" t="s">
        <v>465</v>
      </c>
      <c r="F636" s="567"/>
      <c r="G636" s="376" t="s">
        <v>217</v>
      </c>
      <c r="H636" s="377">
        <v>0.14000000000000001</v>
      </c>
      <c r="I636" s="378">
        <v>19.940000000000001</v>
      </c>
      <c r="J636" s="378">
        <v>2.79</v>
      </c>
    </row>
    <row r="637" spans="1:10" ht="24" customHeight="1" x14ac:dyDescent="0.2">
      <c r="A637" s="374" t="s">
        <v>462</v>
      </c>
      <c r="B637" s="375" t="s">
        <v>891</v>
      </c>
      <c r="C637" s="374" t="s">
        <v>438</v>
      </c>
      <c r="D637" s="374" t="s">
        <v>892</v>
      </c>
      <c r="E637" s="567" t="s">
        <v>465</v>
      </c>
      <c r="F637" s="567"/>
      <c r="G637" s="376" t="s">
        <v>217</v>
      </c>
      <c r="H637" s="377">
        <v>2.8000000000000001E-2</v>
      </c>
      <c r="I637" s="378">
        <v>20.88</v>
      </c>
      <c r="J637" s="378">
        <v>0.57999999999999996</v>
      </c>
    </row>
    <row r="638" spans="1:10" ht="25.5" x14ac:dyDescent="0.2">
      <c r="A638" s="384"/>
      <c r="B638" s="384"/>
      <c r="C638" s="384"/>
      <c r="D638" s="384"/>
      <c r="E638" s="384" t="s">
        <v>492</v>
      </c>
      <c r="F638" s="385">
        <v>2.06</v>
      </c>
      <c r="G638" s="384" t="s">
        <v>493</v>
      </c>
      <c r="H638" s="385">
        <v>0</v>
      </c>
      <c r="I638" s="384" t="s">
        <v>494</v>
      </c>
      <c r="J638" s="385">
        <v>2.06</v>
      </c>
    </row>
    <row r="639" spans="1:10" ht="25.5" x14ac:dyDescent="0.2">
      <c r="A639" s="384"/>
      <c r="B639" s="384"/>
      <c r="C639" s="384"/>
      <c r="D639" s="384"/>
      <c r="E639" s="384" t="s">
        <v>495</v>
      </c>
      <c r="F639" s="385">
        <v>0.88</v>
      </c>
      <c r="G639" s="384"/>
      <c r="H639" s="565" t="s">
        <v>496</v>
      </c>
      <c r="I639" s="565"/>
      <c r="J639" s="385">
        <v>4.25</v>
      </c>
    </row>
    <row r="640" spans="1:10" ht="49.9" customHeight="1" thickBot="1" x14ac:dyDescent="0.25">
      <c r="A640" s="386"/>
      <c r="B640" s="386"/>
      <c r="C640" s="386"/>
      <c r="D640" s="386"/>
      <c r="E640" s="386"/>
      <c r="F640" s="386"/>
      <c r="G640" s="386" t="s">
        <v>497</v>
      </c>
      <c r="H640" s="387">
        <v>532.79999999999995</v>
      </c>
      <c r="I640" s="386" t="s">
        <v>498</v>
      </c>
      <c r="J640" s="388">
        <v>2264.4</v>
      </c>
    </row>
    <row r="641" spans="1:10" ht="1.1499999999999999" customHeight="1" thickTop="1" x14ac:dyDescent="0.2">
      <c r="A641" s="389"/>
      <c r="B641" s="389"/>
      <c r="C641" s="389"/>
      <c r="D641" s="389"/>
      <c r="E641" s="389"/>
      <c r="F641" s="389"/>
      <c r="G641" s="389"/>
      <c r="H641" s="389"/>
      <c r="I641" s="389"/>
      <c r="J641" s="389"/>
    </row>
    <row r="642" spans="1:10" ht="24" customHeight="1" x14ac:dyDescent="0.2">
      <c r="A642" s="363" t="s">
        <v>893</v>
      </c>
      <c r="B642" s="363"/>
      <c r="C642" s="363"/>
      <c r="D642" s="363" t="s">
        <v>164</v>
      </c>
      <c r="E642" s="363"/>
      <c r="F642" s="571"/>
      <c r="G642" s="571"/>
      <c r="H642" s="364"/>
      <c r="I642" s="363"/>
      <c r="J642" s="365">
        <v>0</v>
      </c>
    </row>
    <row r="643" spans="1:10" ht="18" customHeight="1" x14ac:dyDescent="0.2">
      <c r="A643" s="366" t="s">
        <v>894</v>
      </c>
      <c r="B643" s="367" t="s">
        <v>450</v>
      </c>
      <c r="C643" s="366" t="s">
        <v>451</v>
      </c>
      <c r="D643" s="366" t="s">
        <v>452</v>
      </c>
      <c r="E643" s="569" t="s">
        <v>453</v>
      </c>
      <c r="F643" s="569"/>
      <c r="G643" s="368" t="s">
        <v>454</v>
      </c>
      <c r="H643" s="367" t="s">
        <v>455</v>
      </c>
      <c r="I643" s="367" t="s">
        <v>456</v>
      </c>
      <c r="J643" s="367" t="s">
        <v>457</v>
      </c>
    </row>
    <row r="644" spans="1:10" ht="24" customHeight="1" x14ac:dyDescent="0.2">
      <c r="A644" s="369" t="s">
        <v>458</v>
      </c>
      <c r="B644" s="370" t="s">
        <v>501</v>
      </c>
      <c r="C644" s="369" t="s">
        <v>438</v>
      </c>
      <c r="D644" s="369" t="s">
        <v>502</v>
      </c>
      <c r="E644" s="566" t="s">
        <v>503</v>
      </c>
      <c r="F644" s="566"/>
      <c r="G644" s="371" t="s">
        <v>478</v>
      </c>
      <c r="H644" s="372">
        <v>1</v>
      </c>
      <c r="I644" s="373">
        <v>78.87</v>
      </c>
      <c r="J644" s="373">
        <v>78.87</v>
      </c>
    </row>
    <row r="645" spans="1:10" ht="24" customHeight="1" x14ac:dyDescent="0.2">
      <c r="A645" s="374" t="s">
        <v>462</v>
      </c>
      <c r="B645" s="375" t="s">
        <v>504</v>
      </c>
      <c r="C645" s="374" t="s">
        <v>438</v>
      </c>
      <c r="D645" s="374" t="s">
        <v>505</v>
      </c>
      <c r="E645" s="567" t="s">
        <v>465</v>
      </c>
      <c r="F645" s="567"/>
      <c r="G645" s="376" t="s">
        <v>217</v>
      </c>
      <c r="H645" s="377">
        <v>3.9557666999999999</v>
      </c>
      <c r="I645" s="378">
        <v>19.940000000000001</v>
      </c>
      <c r="J645" s="378">
        <v>78.87</v>
      </c>
    </row>
    <row r="646" spans="1:10" ht="25.5" x14ac:dyDescent="0.2">
      <c r="A646" s="384"/>
      <c r="B646" s="384"/>
      <c r="C646" s="384"/>
      <c r="D646" s="384"/>
      <c r="E646" s="384" t="s">
        <v>492</v>
      </c>
      <c r="F646" s="385">
        <v>48.06</v>
      </c>
      <c r="G646" s="384" t="s">
        <v>493</v>
      </c>
      <c r="H646" s="385">
        <v>0</v>
      </c>
      <c r="I646" s="384" t="s">
        <v>494</v>
      </c>
      <c r="J646" s="385">
        <v>48.06</v>
      </c>
    </row>
    <row r="647" spans="1:10" ht="25.5" x14ac:dyDescent="0.2">
      <c r="A647" s="384"/>
      <c r="B647" s="384"/>
      <c r="C647" s="384"/>
      <c r="D647" s="384"/>
      <c r="E647" s="384" t="s">
        <v>495</v>
      </c>
      <c r="F647" s="385">
        <v>20.71</v>
      </c>
      <c r="G647" s="384"/>
      <c r="H647" s="565" t="s">
        <v>496</v>
      </c>
      <c r="I647" s="565"/>
      <c r="J647" s="385">
        <v>99.58</v>
      </c>
    </row>
    <row r="648" spans="1:10" ht="49.9" customHeight="1" thickBot="1" x14ac:dyDescent="0.25">
      <c r="A648" s="386"/>
      <c r="B648" s="386"/>
      <c r="C648" s="386"/>
      <c r="D648" s="386"/>
      <c r="E648" s="386"/>
      <c r="F648" s="386"/>
      <c r="G648" s="386" t="s">
        <v>497</v>
      </c>
      <c r="H648" s="387">
        <v>241.8</v>
      </c>
      <c r="I648" s="386" t="s">
        <v>498</v>
      </c>
      <c r="J648" s="388">
        <v>24078.44</v>
      </c>
    </row>
    <row r="649" spans="1:10" ht="1.1499999999999999" customHeight="1" thickTop="1" x14ac:dyDescent="0.2">
      <c r="A649" s="389"/>
      <c r="B649" s="389"/>
      <c r="C649" s="389"/>
      <c r="D649" s="389"/>
      <c r="E649" s="389"/>
      <c r="F649" s="389"/>
      <c r="G649" s="389"/>
      <c r="H649" s="389"/>
      <c r="I649" s="389"/>
      <c r="J649" s="389"/>
    </row>
    <row r="650" spans="1:10" ht="18" customHeight="1" x14ac:dyDescent="0.2">
      <c r="A650" s="366" t="s">
        <v>895</v>
      </c>
      <c r="B650" s="367" t="s">
        <v>450</v>
      </c>
      <c r="C650" s="366" t="s">
        <v>451</v>
      </c>
      <c r="D650" s="366" t="s">
        <v>452</v>
      </c>
      <c r="E650" s="569" t="s">
        <v>453</v>
      </c>
      <c r="F650" s="569"/>
      <c r="G650" s="368" t="s">
        <v>454</v>
      </c>
      <c r="H650" s="367" t="s">
        <v>455</v>
      </c>
      <c r="I650" s="367" t="s">
        <v>456</v>
      </c>
      <c r="J650" s="367" t="s">
        <v>457</v>
      </c>
    </row>
    <row r="651" spans="1:10" ht="52.15" customHeight="1" x14ac:dyDescent="0.2">
      <c r="A651" s="369" t="s">
        <v>458</v>
      </c>
      <c r="B651" s="370" t="s">
        <v>521</v>
      </c>
      <c r="C651" s="369" t="s">
        <v>438</v>
      </c>
      <c r="D651" s="369" t="s">
        <v>522</v>
      </c>
      <c r="E651" s="566" t="s">
        <v>523</v>
      </c>
      <c r="F651" s="566"/>
      <c r="G651" s="371" t="s">
        <v>524</v>
      </c>
      <c r="H651" s="372">
        <v>1</v>
      </c>
      <c r="I651" s="373">
        <v>82.48</v>
      </c>
      <c r="J651" s="373">
        <v>82.48</v>
      </c>
    </row>
    <row r="652" spans="1:10" ht="52.15" customHeight="1" x14ac:dyDescent="0.2">
      <c r="A652" s="374" t="s">
        <v>462</v>
      </c>
      <c r="B652" s="375" t="s">
        <v>525</v>
      </c>
      <c r="C652" s="374" t="s">
        <v>438</v>
      </c>
      <c r="D652" s="374" t="s">
        <v>526</v>
      </c>
      <c r="E652" s="567" t="s">
        <v>465</v>
      </c>
      <c r="F652" s="567"/>
      <c r="G652" s="376" t="s">
        <v>478</v>
      </c>
      <c r="H652" s="377">
        <v>9.7999999999999997E-3</v>
      </c>
      <c r="I652" s="378">
        <v>900.76</v>
      </c>
      <c r="J652" s="378">
        <v>8.82</v>
      </c>
    </row>
    <row r="653" spans="1:10" ht="24" customHeight="1" x14ac:dyDescent="0.2">
      <c r="A653" s="374" t="s">
        <v>462</v>
      </c>
      <c r="B653" s="375" t="s">
        <v>509</v>
      </c>
      <c r="C653" s="374" t="s">
        <v>438</v>
      </c>
      <c r="D653" s="374" t="s">
        <v>510</v>
      </c>
      <c r="E653" s="567" t="s">
        <v>465</v>
      </c>
      <c r="F653" s="567"/>
      <c r="G653" s="376" t="s">
        <v>217</v>
      </c>
      <c r="H653" s="377">
        <v>1.2</v>
      </c>
      <c r="I653" s="378">
        <v>24.72</v>
      </c>
      <c r="J653" s="378">
        <v>29.66</v>
      </c>
    </row>
    <row r="654" spans="1:10" ht="24" customHeight="1" x14ac:dyDescent="0.2">
      <c r="A654" s="374" t="s">
        <v>462</v>
      </c>
      <c r="B654" s="375" t="s">
        <v>504</v>
      </c>
      <c r="C654" s="374" t="s">
        <v>438</v>
      </c>
      <c r="D654" s="374" t="s">
        <v>505</v>
      </c>
      <c r="E654" s="567" t="s">
        <v>465</v>
      </c>
      <c r="F654" s="567"/>
      <c r="G654" s="376" t="s">
        <v>217</v>
      </c>
      <c r="H654" s="377">
        <v>0.6</v>
      </c>
      <c r="I654" s="378">
        <v>19.940000000000001</v>
      </c>
      <c r="J654" s="378">
        <v>11.96</v>
      </c>
    </row>
    <row r="655" spans="1:10" ht="39" customHeight="1" x14ac:dyDescent="0.2">
      <c r="A655" s="379" t="s">
        <v>479</v>
      </c>
      <c r="B655" s="380" t="s">
        <v>527</v>
      </c>
      <c r="C655" s="379" t="s">
        <v>438</v>
      </c>
      <c r="D655" s="379" t="s">
        <v>528</v>
      </c>
      <c r="E655" s="568" t="s">
        <v>482</v>
      </c>
      <c r="F655" s="568"/>
      <c r="G655" s="381" t="s">
        <v>69</v>
      </c>
      <c r="H655" s="382">
        <v>0.42</v>
      </c>
      <c r="I655" s="383">
        <v>3.15</v>
      </c>
      <c r="J655" s="383">
        <v>1.32</v>
      </c>
    </row>
    <row r="656" spans="1:10" ht="24" customHeight="1" x14ac:dyDescent="0.2">
      <c r="A656" s="379" t="s">
        <v>479</v>
      </c>
      <c r="B656" s="380" t="s">
        <v>529</v>
      </c>
      <c r="C656" s="379" t="s">
        <v>438</v>
      </c>
      <c r="D656" s="379" t="s">
        <v>530</v>
      </c>
      <c r="E656" s="568" t="s">
        <v>482</v>
      </c>
      <c r="F656" s="568"/>
      <c r="G656" s="381" t="s">
        <v>531</v>
      </c>
      <c r="H656" s="382">
        <v>0.01</v>
      </c>
      <c r="I656" s="383">
        <v>43.77</v>
      </c>
      <c r="J656" s="383">
        <v>0.43</v>
      </c>
    </row>
    <row r="657" spans="1:10" ht="39" customHeight="1" x14ac:dyDescent="0.2">
      <c r="A657" s="379" t="s">
        <v>479</v>
      </c>
      <c r="B657" s="380" t="s">
        <v>532</v>
      </c>
      <c r="C657" s="379" t="s">
        <v>438</v>
      </c>
      <c r="D657" s="379" t="s">
        <v>533</v>
      </c>
      <c r="E657" s="568" t="s">
        <v>482</v>
      </c>
      <c r="F657" s="568"/>
      <c r="G657" s="381" t="s">
        <v>151</v>
      </c>
      <c r="H657" s="382">
        <v>28.31</v>
      </c>
      <c r="I657" s="383">
        <v>1.07</v>
      </c>
      <c r="J657" s="383">
        <v>30.29</v>
      </c>
    </row>
    <row r="658" spans="1:10" ht="25.5" x14ac:dyDescent="0.2">
      <c r="A658" s="384"/>
      <c r="B658" s="384"/>
      <c r="C658" s="384"/>
      <c r="D658" s="384"/>
      <c r="E658" s="384" t="s">
        <v>492</v>
      </c>
      <c r="F658" s="385">
        <v>28.78</v>
      </c>
      <c r="G658" s="384" t="s">
        <v>493</v>
      </c>
      <c r="H658" s="385">
        <v>0</v>
      </c>
      <c r="I658" s="384" t="s">
        <v>494</v>
      </c>
      <c r="J658" s="385">
        <v>28.78</v>
      </c>
    </row>
    <row r="659" spans="1:10" ht="25.5" x14ac:dyDescent="0.2">
      <c r="A659" s="384"/>
      <c r="B659" s="384"/>
      <c r="C659" s="384"/>
      <c r="D659" s="384"/>
      <c r="E659" s="384" t="s">
        <v>495</v>
      </c>
      <c r="F659" s="385">
        <v>21.66</v>
      </c>
      <c r="G659" s="384"/>
      <c r="H659" s="565" t="s">
        <v>496</v>
      </c>
      <c r="I659" s="565"/>
      <c r="J659" s="385">
        <v>104.14</v>
      </c>
    </row>
    <row r="660" spans="1:10" ht="49.9" customHeight="1" thickBot="1" x14ac:dyDescent="0.25">
      <c r="A660" s="386"/>
      <c r="B660" s="386"/>
      <c r="C660" s="386"/>
      <c r="D660" s="386"/>
      <c r="E660" s="386"/>
      <c r="F660" s="386"/>
      <c r="G660" s="386" t="s">
        <v>497</v>
      </c>
      <c r="H660" s="387">
        <v>552.6</v>
      </c>
      <c r="I660" s="386" t="s">
        <v>498</v>
      </c>
      <c r="J660" s="388">
        <v>57547.76</v>
      </c>
    </row>
    <row r="661" spans="1:10" ht="1.1499999999999999" customHeight="1" thickTop="1" x14ac:dyDescent="0.2">
      <c r="A661" s="389"/>
      <c r="B661" s="389"/>
      <c r="C661" s="389"/>
      <c r="D661" s="389"/>
      <c r="E661" s="389"/>
      <c r="F661" s="389"/>
      <c r="G661" s="389"/>
      <c r="H661" s="389"/>
      <c r="I661" s="389"/>
      <c r="J661" s="389"/>
    </row>
    <row r="662" spans="1:10" ht="18" customHeight="1" x14ac:dyDescent="0.2">
      <c r="A662" s="366" t="s">
        <v>896</v>
      </c>
      <c r="B662" s="367" t="s">
        <v>450</v>
      </c>
      <c r="C662" s="366" t="s">
        <v>451</v>
      </c>
      <c r="D662" s="366" t="s">
        <v>452</v>
      </c>
      <c r="E662" s="569" t="s">
        <v>453</v>
      </c>
      <c r="F662" s="569"/>
      <c r="G662" s="368" t="s">
        <v>454</v>
      </c>
      <c r="H662" s="367" t="s">
        <v>455</v>
      </c>
      <c r="I662" s="367" t="s">
        <v>456</v>
      </c>
      <c r="J662" s="367" t="s">
        <v>457</v>
      </c>
    </row>
    <row r="663" spans="1:10" ht="39" customHeight="1" x14ac:dyDescent="0.2">
      <c r="A663" s="369" t="s">
        <v>458</v>
      </c>
      <c r="B663" s="370" t="s">
        <v>542</v>
      </c>
      <c r="C663" s="369" t="s">
        <v>438</v>
      </c>
      <c r="D663" s="369" t="s">
        <v>389</v>
      </c>
      <c r="E663" s="566" t="s">
        <v>543</v>
      </c>
      <c r="F663" s="566"/>
      <c r="G663" s="371" t="s">
        <v>524</v>
      </c>
      <c r="H663" s="372">
        <v>1</v>
      </c>
      <c r="I663" s="373">
        <v>5.0999999999999996</v>
      </c>
      <c r="J663" s="373">
        <v>5.0999999999999996</v>
      </c>
    </row>
    <row r="664" spans="1:10" ht="39" customHeight="1" x14ac:dyDescent="0.2">
      <c r="A664" s="374" t="s">
        <v>462</v>
      </c>
      <c r="B664" s="375" t="s">
        <v>544</v>
      </c>
      <c r="C664" s="374" t="s">
        <v>438</v>
      </c>
      <c r="D664" s="374" t="s">
        <v>545</v>
      </c>
      <c r="E664" s="567" t="s">
        <v>465</v>
      </c>
      <c r="F664" s="567"/>
      <c r="G664" s="376" t="s">
        <v>478</v>
      </c>
      <c r="H664" s="377">
        <v>3.7000000000000002E-3</v>
      </c>
      <c r="I664" s="378">
        <v>789.36</v>
      </c>
      <c r="J664" s="378">
        <v>2.92</v>
      </c>
    </row>
    <row r="665" spans="1:10" ht="24" customHeight="1" x14ac:dyDescent="0.2">
      <c r="A665" s="374" t="s">
        <v>462</v>
      </c>
      <c r="B665" s="375" t="s">
        <v>509</v>
      </c>
      <c r="C665" s="374" t="s">
        <v>438</v>
      </c>
      <c r="D665" s="374" t="s">
        <v>510</v>
      </c>
      <c r="E665" s="567" t="s">
        <v>465</v>
      </c>
      <c r="F665" s="567"/>
      <c r="G665" s="376" t="s">
        <v>217</v>
      </c>
      <c r="H665" s="377">
        <v>6.8099999999999994E-2</v>
      </c>
      <c r="I665" s="378">
        <v>24.72</v>
      </c>
      <c r="J665" s="378">
        <v>1.68</v>
      </c>
    </row>
    <row r="666" spans="1:10" ht="24" customHeight="1" x14ac:dyDescent="0.2">
      <c r="A666" s="374" t="s">
        <v>462</v>
      </c>
      <c r="B666" s="375" t="s">
        <v>504</v>
      </c>
      <c r="C666" s="374" t="s">
        <v>438</v>
      </c>
      <c r="D666" s="374" t="s">
        <v>505</v>
      </c>
      <c r="E666" s="567" t="s">
        <v>465</v>
      </c>
      <c r="F666" s="567"/>
      <c r="G666" s="376" t="s">
        <v>217</v>
      </c>
      <c r="H666" s="377">
        <v>2.5499999999999998E-2</v>
      </c>
      <c r="I666" s="378">
        <v>19.940000000000001</v>
      </c>
      <c r="J666" s="378">
        <v>0.5</v>
      </c>
    </row>
    <row r="667" spans="1:10" ht="25.5" x14ac:dyDescent="0.2">
      <c r="A667" s="384"/>
      <c r="B667" s="384"/>
      <c r="C667" s="384"/>
      <c r="D667" s="384"/>
      <c r="E667" s="384" t="s">
        <v>492</v>
      </c>
      <c r="F667" s="385">
        <v>1.93</v>
      </c>
      <c r="G667" s="384" t="s">
        <v>493</v>
      </c>
      <c r="H667" s="385">
        <v>0</v>
      </c>
      <c r="I667" s="384" t="s">
        <v>494</v>
      </c>
      <c r="J667" s="385">
        <v>1.93</v>
      </c>
    </row>
    <row r="668" spans="1:10" ht="25.5" x14ac:dyDescent="0.2">
      <c r="A668" s="384"/>
      <c r="B668" s="384"/>
      <c r="C668" s="384"/>
      <c r="D668" s="384"/>
      <c r="E668" s="384" t="s">
        <v>495</v>
      </c>
      <c r="F668" s="385">
        <v>1.33</v>
      </c>
      <c r="G668" s="384"/>
      <c r="H668" s="565" t="s">
        <v>496</v>
      </c>
      <c r="I668" s="565"/>
      <c r="J668" s="385">
        <v>6.43</v>
      </c>
    </row>
    <row r="669" spans="1:10" ht="49.9" customHeight="1" thickBot="1" x14ac:dyDescent="0.25">
      <c r="A669" s="386"/>
      <c r="B669" s="386"/>
      <c r="C669" s="386"/>
      <c r="D669" s="386"/>
      <c r="E669" s="386"/>
      <c r="F669" s="386"/>
      <c r="G669" s="386" t="s">
        <v>497</v>
      </c>
      <c r="H669" s="387">
        <v>498.6</v>
      </c>
      <c r="I669" s="386" t="s">
        <v>498</v>
      </c>
      <c r="J669" s="388">
        <v>3205.99</v>
      </c>
    </row>
    <row r="670" spans="1:10" ht="1.1499999999999999" customHeight="1" thickTop="1" x14ac:dyDescent="0.2">
      <c r="A670" s="389"/>
      <c r="B670" s="389"/>
      <c r="C670" s="389"/>
      <c r="D670" s="389"/>
      <c r="E670" s="389"/>
      <c r="F670" s="389"/>
      <c r="G670" s="389"/>
      <c r="H670" s="389"/>
      <c r="I670" s="389"/>
      <c r="J670" s="389"/>
    </row>
    <row r="671" spans="1:10" ht="18" customHeight="1" x14ac:dyDescent="0.2">
      <c r="A671" s="366" t="s">
        <v>897</v>
      </c>
      <c r="B671" s="367" t="s">
        <v>450</v>
      </c>
      <c r="C671" s="366" t="s">
        <v>451</v>
      </c>
      <c r="D671" s="366" t="s">
        <v>452</v>
      </c>
      <c r="E671" s="569" t="s">
        <v>453</v>
      </c>
      <c r="F671" s="569"/>
      <c r="G671" s="368" t="s">
        <v>454</v>
      </c>
      <c r="H671" s="367" t="s">
        <v>455</v>
      </c>
      <c r="I671" s="367" t="s">
        <v>456</v>
      </c>
      <c r="J671" s="367" t="s">
        <v>457</v>
      </c>
    </row>
    <row r="672" spans="1:10" ht="52.15" customHeight="1" x14ac:dyDescent="0.2">
      <c r="A672" s="369" t="s">
        <v>458</v>
      </c>
      <c r="B672" s="370" t="s">
        <v>547</v>
      </c>
      <c r="C672" s="369" t="s">
        <v>438</v>
      </c>
      <c r="D672" s="369" t="s">
        <v>548</v>
      </c>
      <c r="E672" s="566" t="s">
        <v>543</v>
      </c>
      <c r="F672" s="566"/>
      <c r="G672" s="371" t="s">
        <v>524</v>
      </c>
      <c r="H672" s="372">
        <v>1</v>
      </c>
      <c r="I672" s="373">
        <v>43.75</v>
      </c>
      <c r="J672" s="373">
        <v>43.75</v>
      </c>
    </row>
    <row r="673" spans="1:10" ht="52.15" customHeight="1" x14ac:dyDescent="0.2">
      <c r="A673" s="374" t="s">
        <v>462</v>
      </c>
      <c r="B673" s="375" t="s">
        <v>525</v>
      </c>
      <c r="C673" s="374" t="s">
        <v>438</v>
      </c>
      <c r="D673" s="374" t="s">
        <v>526</v>
      </c>
      <c r="E673" s="567" t="s">
        <v>465</v>
      </c>
      <c r="F673" s="567"/>
      <c r="G673" s="376" t="s">
        <v>478</v>
      </c>
      <c r="H673" s="377">
        <v>3.04E-2</v>
      </c>
      <c r="I673" s="378">
        <v>900.76</v>
      </c>
      <c r="J673" s="378">
        <v>27.38</v>
      </c>
    </row>
    <row r="674" spans="1:10" ht="24" customHeight="1" x14ac:dyDescent="0.2">
      <c r="A674" s="374" t="s">
        <v>462</v>
      </c>
      <c r="B674" s="375" t="s">
        <v>509</v>
      </c>
      <c r="C674" s="374" t="s">
        <v>438</v>
      </c>
      <c r="D674" s="374" t="s">
        <v>510</v>
      </c>
      <c r="E674" s="567" t="s">
        <v>465</v>
      </c>
      <c r="F674" s="567"/>
      <c r="G674" s="376" t="s">
        <v>217</v>
      </c>
      <c r="H674" s="377">
        <v>0.47239999999999999</v>
      </c>
      <c r="I674" s="378">
        <v>24.72</v>
      </c>
      <c r="J674" s="378">
        <v>11.67</v>
      </c>
    </row>
    <row r="675" spans="1:10" ht="24" customHeight="1" x14ac:dyDescent="0.2">
      <c r="A675" s="374" t="s">
        <v>462</v>
      </c>
      <c r="B675" s="375" t="s">
        <v>504</v>
      </c>
      <c r="C675" s="374" t="s">
        <v>438</v>
      </c>
      <c r="D675" s="374" t="s">
        <v>505</v>
      </c>
      <c r="E675" s="567" t="s">
        <v>465</v>
      </c>
      <c r="F675" s="567"/>
      <c r="G675" s="376" t="s">
        <v>217</v>
      </c>
      <c r="H675" s="377">
        <v>0.23619999999999999</v>
      </c>
      <c r="I675" s="378">
        <v>19.940000000000001</v>
      </c>
      <c r="J675" s="378">
        <v>4.7</v>
      </c>
    </row>
    <row r="676" spans="1:10" ht="25.5" x14ac:dyDescent="0.2">
      <c r="A676" s="384"/>
      <c r="B676" s="384"/>
      <c r="C676" s="384"/>
      <c r="D676" s="384"/>
      <c r="E676" s="384" t="s">
        <v>492</v>
      </c>
      <c r="F676" s="385">
        <v>14.89</v>
      </c>
      <c r="G676" s="384" t="s">
        <v>493</v>
      </c>
      <c r="H676" s="385">
        <v>0</v>
      </c>
      <c r="I676" s="384" t="s">
        <v>494</v>
      </c>
      <c r="J676" s="385">
        <v>14.89</v>
      </c>
    </row>
    <row r="677" spans="1:10" ht="25.5" x14ac:dyDescent="0.2">
      <c r="A677" s="384"/>
      <c r="B677" s="384"/>
      <c r="C677" s="384"/>
      <c r="D677" s="384"/>
      <c r="E677" s="384" t="s">
        <v>495</v>
      </c>
      <c r="F677" s="385">
        <v>11.49</v>
      </c>
      <c r="G677" s="384"/>
      <c r="H677" s="565" t="s">
        <v>496</v>
      </c>
      <c r="I677" s="565"/>
      <c r="J677" s="385">
        <v>55.24</v>
      </c>
    </row>
    <row r="678" spans="1:10" ht="49.9" customHeight="1" thickBot="1" x14ac:dyDescent="0.25">
      <c r="A678" s="386"/>
      <c r="B678" s="386"/>
      <c r="C678" s="386"/>
      <c r="D678" s="386"/>
      <c r="E678" s="386"/>
      <c r="F678" s="386"/>
      <c r="G678" s="386" t="s">
        <v>497</v>
      </c>
      <c r="H678" s="387">
        <v>498.6</v>
      </c>
      <c r="I678" s="386" t="s">
        <v>498</v>
      </c>
      <c r="J678" s="388">
        <v>27542.66</v>
      </c>
    </row>
    <row r="679" spans="1:10" ht="1.1499999999999999" customHeight="1" thickTop="1" x14ac:dyDescent="0.2">
      <c r="A679" s="389"/>
      <c r="B679" s="389"/>
      <c r="C679" s="389"/>
      <c r="D679" s="389"/>
      <c r="E679" s="389"/>
      <c r="F679" s="389"/>
      <c r="G679" s="389"/>
      <c r="H679" s="389"/>
      <c r="I679" s="389"/>
      <c r="J679" s="389"/>
    </row>
    <row r="680" spans="1:10" ht="18" customHeight="1" x14ac:dyDescent="0.2">
      <c r="A680" s="366" t="s">
        <v>898</v>
      </c>
      <c r="B680" s="367" t="s">
        <v>450</v>
      </c>
      <c r="C680" s="366" t="s">
        <v>451</v>
      </c>
      <c r="D680" s="366" t="s">
        <v>452</v>
      </c>
      <c r="E680" s="569" t="s">
        <v>453</v>
      </c>
      <c r="F680" s="569"/>
      <c r="G680" s="368" t="s">
        <v>454</v>
      </c>
      <c r="H680" s="367" t="s">
        <v>455</v>
      </c>
      <c r="I680" s="367" t="s">
        <v>456</v>
      </c>
      <c r="J680" s="367" t="s">
        <v>457</v>
      </c>
    </row>
    <row r="681" spans="1:10" ht="39" customHeight="1" x14ac:dyDescent="0.2">
      <c r="A681" s="369" t="s">
        <v>458</v>
      </c>
      <c r="B681" s="370" t="s">
        <v>475</v>
      </c>
      <c r="C681" s="369" t="s">
        <v>438</v>
      </c>
      <c r="D681" s="369" t="s">
        <v>476</v>
      </c>
      <c r="E681" s="566" t="s">
        <v>477</v>
      </c>
      <c r="F681" s="566"/>
      <c r="G681" s="371" t="s">
        <v>478</v>
      </c>
      <c r="H681" s="372">
        <v>1</v>
      </c>
      <c r="I681" s="373">
        <v>587.76</v>
      </c>
      <c r="J681" s="373">
        <v>587.76</v>
      </c>
    </row>
    <row r="682" spans="1:10" ht="24" customHeight="1" x14ac:dyDescent="0.2">
      <c r="A682" s="374" t="s">
        <v>462</v>
      </c>
      <c r="B682" s="375" t="s">
        <v>504</v>
      </c>
      <c r="C682" s="374" t="s">
        <v>438</v>
      </c>
      <c r="D682" s="374" t="s">
        <v>505</v>
      </c>
      <c r="E682" s="567" t="s">
        <v>465</v>
      </c>
      <c r="F682" s="567"/>
      <c r="G682" s="376" t="s">
        <v>217</v>
      </c>
      <c r="H682" s="377">
        <v>6.2858000000000001</v>
      </c>
      <c r="I682" s="378">
        <v>19.940000000000001</v>
      </c>
      <c r="J682" s="378">
        <v>125.33</v>
      </c>
    </row>
    <row r="683" spans="1:10" ht="25.9" customHeight="1" x14ac:dyDescent="0.2">
      <c r="A683" s="379" t="s">
        <v>479</v>
      </c>
      <c r="B683" s="380" t="s">
        <v>628</v>
      </c>
      <c r="C683" s="379" t="s">
        <v>438</v>
      </c>
      <c r="D683" s="379" t="s">
        <v>629</v>
      </c>
      <c r="E683" s="568" t="s">
        <v>482</v>
      </c>
      <c r="F683" s="568"/>
      <c r="G683" s="381" t="s">
        <v>478</v>
      </c>
      <c r="H683" s="382">
        <v>0.8538</v>
      </c>
      <c r="I683" s="383">
        <v>110</v>
      </c>
      <c r="J683" s="383">
        <v>93.91</v>
      </c>
    </row>
    <row r="684" spans="1:10" ht="24" customHeight="1" x14ac:dyDescent="0.2">
      <c r="A684" s="379" t="s">
        <v>479</v>
      </c>
      <c r="B684" s="380" t="s">
        <v>570</v>
      </c>
      <c r="C684" s="379" t="s">
        <v>438</v>
      </c>
      <c r="D684" s="379" t="s">
        <v>571</v>
      </c>
      <c r="E684" s="568" t="s">
        <v>482</v>
      </c>
      <c r="F684" s="568"/>
      <c r="G684" s="381" t="s">
        <v>50</v>
      </c>
      <c r="H684" s="382">
        <v>218.93</v>
      </c>
      <c r="I684" s="383">
        <v>1.1000000000000001</v>
      </c>
      <c r="J684" s="383">
        <v>240.82</v>
      </c>
    </row>
    <row r="685" spans="1:10" ht="25.9" customHeight="1" x14ac:dyDescent="0.2">
      <c r="A685" s="379" t="s">
        <v>479</v>
      </c>
      <c r="B685" s="380" t="s">
        <v>630</v>
      </c>
      <c r="C685" s="379" t="s">
        <v>438</v>
      </c>
      <c r="D685" s="379" t="s">
        <v>631</v>
      </c>
      <c r="E685" s="568" t="s">
        <v>482</v>
      </c>
      <c r="F685" s="568"/>
      <c r="G685" s="381" t="s">
        <v>478</v>
      </c>
      <c r="H685" s="382">
        <v>0.59709999999999996</v>
      </c>
      <c r="I685" s="383">
        <v>213.87</v>
      </c>
      <c r="J685" s="383">
        <v>127.7</v>
      </c>
    </row>
    <row r="686" spans="1:10" ht="25.5" x14ac:dyDescent="0.2">
      <c r="A686" s="384"/>
      <c r="B686" s="384"/>
      <c r="C686" s="384"/>
      <c r="D686" s="384"/>
      <c r="E686" s="384" t="s">
        <v>492</v>
      </c>
      <c r="F686" s="385">
        <v>76.37</v>
      </c>
      <c r="G686" s="384" t="s">
        <v>493</v>
      </c>
      <c r="H686" s="385">
        <v>0</v>
      </c>
      <c r="I686" s="384" t="s">
        <v>494</v>
      </c>
      <c r="J686" s="385">
        <v>76.37</v>
      </c>
    </row>
    <row r="687" spans="1:10" ht="25.5" x14ac:dyDescent="0.2">
      <c r="A687" s="384"/>
      <c r="B687" s="384"/>
      <c r="C687" s="384"/>
      <c r="D687" s="384"/>
      <c r="E687" s="384" t="s">
        <v>495</v>
      </c>
      <c r="F687" s="385">
        <v>154.4</v>
      </c>
      <c r="G687" s="384"/>
      <c r="H687" s="565" t="s">
        <v>496</v>
      </c>
      <c r="I687" s="565"/>
      <c r="J687" s="385">
        <v>742.16</v>
      </c>
    </row>
    <row r="688" spans="1:10" ht="49.9" customHeight="1" thickBot="1" x14ac:dyDescent="0.25">
      <c r="A688" s="386"/>
      <c r="B688" s="386"/>
      <c r="C688" s="386"/>
      <c r="D688" s="386"/>
      <c r="E688" s="386"/>
      <c r="F688" s="386"/>
      <c r="G688" s="386" t="s">
        <v>497</v>
      </c>
      <c r="H688" s="387">
        <v>15</v>
      </c>
      <c r="I688" s="386" t="s">
        <v>498</v>
      </c>
      <c r="J688" s="388">
        <v>11132.4</v>
      </c>
    </row>
    <row r="689" spans="1:10" ht="1.1499999999999999" customHeight="1" thickTop="1" x14ac:dyDescent="0.2">
      <c r="A689" s="389"/>
      <c r="B689" s="389"/>
      <c r="C689" s="389"/>
      <c r="D689" s="389"/>
      <c r="E689" s="389"/>
      <c r="F689" s="389"/>
      <c r="G689" s="389"/>
      <c r="H689" s="389"/>
      <c r="I689" s="389"/>
      <c r="J689" s="389"/>
    </row>
    <row r="690" spans="1:10" ht="18" customHeight="1" x14ac:dyDescent="0.2">
      <c r="A690" s="366" t="s">
        <v>899</v>
      </c>
      <c r="B690" s="367" t="s">
        <v>450</v>
      </c>
      <c r="C690" s="366" t="s">
        <v>451</v>
      </c>
      <c r="D690" s="366" t="s">
        <v>452</v>
      </c>
      <c r="E690" s="569" t="s">
        <v>453</v>
      </c>
      <c r="F690" s="569"/>
      <c r="G690" s="368" t="s">
        <v>454</v>
      </c>
      <c r="H690" s="367" t="s">
        <v>455</v>
      </c>
      <c r="I690" s="367" t="s">
        <v>456</v>
      </c>
      <c r="J690" s="367" t="s">
        <v>457</v>
      </c>
    </row>
    <row r="691" spans="1:10" ht="25.9" customHeight="1" x14ac:dyDescent="0.2">
      <c r="A691" s="369" t="s">
        <v>458</v>
      </c>
      <c r="B691" s="370" t="s">
        <v>633</v>
      </c>
      <c r="C691" s="369" t="s">
        <v>438</v>
      </c>
      <c r="D691" s="369" t="s">
        <v>381</v>
      </c>
      <c r="E691" s="566" t="s">
        <v>477</v>
      </c>
      <c r="F691" s="566"/>
      <c r="G691" s="371" t="s">
        <v>524</v>
      </c>
      <c r="H691" s="372">
        <v>1</v>
      </c>
      <c r="I691" s="373">
        <v>95.86</v>
      </c>
      <c r="J691" s="373">
        <v>95.86</v>
      </c>
    </row>
    <row r="692" spans="1:10" ht="25.9" customHeight="1" x14ac:dyDescent="0.2">
      <c r="A692" s="374" t="s">
        <v>462</v>
      </c>
      <c r="B692" s="375" t="s">
        <v>463</v>
      </c>
      <c r="C692" s="374" t="s">
        <v>438</v>
      </c>
      <c r="D692" s="374" t="s">
        <v>464</v>
      </c>
      <c r="E692" s="567" t="s">
        <v>465</v>
      </c>
      <c r="F692" s="567"/>
      <c r="G692" s="376" t="s">
        <v>217</v>
      </c>
      <c r="H692" s="377">
        <v>3.0000000000000001E-3</v>
      </c>
      <c r="I692" s="378">
        <v>20.27</v>
      </c>
      <c r="J692" s="378">
        <v>0.06</v>
      </c>
    </row>
    <row r="693" spans="1:10" ht="24" customHeight="1" x14ac:dyDescent="0.2">
      <c r="A693" s="374" t="s">
        <v>462</v>
      </c>
      <c r="B693" s="375" t="s">
        <v>466</v>
      </c>
      <c r="C693" s="374" t="s">
        <v>438</v>
      </c>
      <c r="D693" s="374" t="s">
        <v>467</v>
      </c>
      <c r="E693" s="567" t="s">
        <v>465</v>
      </c>
      <c r="F693" s="567"/>
      <c r="G693" s="376" t="s">
        <v>217</v>
      </c>
      <c r="H693" s="377">
        <v>3.0000000000000001E-3</v>
      </c>
      <c r="I693" s="378">
        <v>24.39</v>
      </c>
      <c r="J693" s="378">
        <v>7.0000000000000007E-2</v>
      </c>
    </row>
    <row r="694" spans="1:10" ht="39" customHeight="1" x14ac:dyDescent="0.2">
      <c r="A694" s="374" t="s">
        <v>462</v>
      </c>
      <c r="B694" s="375" t="s">
        <v>468</v>
      </c>
      <c r="C694" s="374" t="s">
        <v>438</v>
      </c>
      <c r="D694" s="374" t="s">
        <v>469</v>
      </c>
      <c r="E694" s="567" t="s">
        <v>470</v>
      </c>
      <c r="F694" s="567"/>
      <c r="G694" s="376" t="s">
        <v>471</v>
      </c>
      <c r="H694" s="377">
        <v>3.0000000000000001E-3</v>
      </c>
      <c r="I694" s="378">
        <v>26.27</v>
      </c>
      <c r="J694" s="378">
        <v>7.0000000000000007E-2</v>
      </c>
    </row>
    <row r="695" spans="1:10" ht="39" customHeight="1" x14ac:dyDescent="0.2">
      <c r="A695" s="374" t="s">
        <v>462</v>
      </c>
      <c r="B695" s="375" t="s">
        <v>472</v>
      </c>
      <c r="C695" s="374" t="s">
        <v>438</v>
      </c>
      <c r="D695" s="374" t="s">
        <v>473</v>
      </c>
      <c r="E695" s="567" t="s">
        <v>470</v>
      </c>
      <c r="F695" s="567"/>
      <c r="G695" s="376" t="s">
        <v>474</v>
      </c>
      <c r="H695" s="377">
        <v>1.04E-2</v>
      </c>
      <c r="I695" s="378">
        <v>24.67</v>
      </c>
      <c r="J695" s="378">
        <v>0.25</v>
      </c>
    </row>
    <row r="696" spans="1:10" ht="39" customHeight="1" x14ac:dyDescent="0.2">
      <c r="A696" s="379" t="s">
        <v>479</v>
      </c>
      <c r="B696" s="380" t="s">
        <v>634</v>
      </c>
      <c r="C696" s="379" t="s">
        <v>438</v>
      </c>
      <c r="D696" s="379" t="s">
        <v>635</v>
      </c>
      <c r="E696" s="568" t="s">
        <v>482</v>
      </c>
      <c r="F696" s="568"/>
      <c r="G696" s="381" t="s">
        <v>69</v>
      </c>
      <c r="H696" s="382">
        <v>3.855</v>
      </c>
      <c r="I696" s="383">
        <v>24.75</v>
      </c>
      <c r="J696" s="383">
        <v>95.41</v>
      </c>
    </row>
    <row r="697" spans="1:10" ht="25.5" x14ac:dyDescent="0.2">
      <c r="A697" s="384"/>
      <c r="B697" s="384"/>
      <c r="C697" s="384"/>
      <c r="D697" s="384"/>
      <c r="E697" s="384" t="s">
        <v>492</v>
      </c>
      <c r="F697" s="385">
        <v>0.3</v>
      </c>
      <c r="G697" s="384" t="s">
        <v>493</v>
      </c>
      <c r="H697" s="385">
        <v>0</v>
      </c>
      <c r="I697" s="384" t="s">
        <v>494</v>
      </c>
      <c r="J697" s="385">
        <v>0.3</v>
      </c>
    </row>
    <row r="698" spans="1:10" ht="25.5" x14ac:dyDescent="0.2">
      <c r="A698" s="384"/>
      <c r="B698" s="384"/>
      <c r="C698" s="384"/>
      <c r="D698" s="384"/>
      <c r="E698" s="384" t="s">
        <v>495</v>
      </c>
      <c r="F698" s="385">
        <v>25.18</v>
      </c>
      <c r="G698" s="384"/>
      <c r="H698" s="565" t="s">
        <v>496</v>
      </c>
      <c r="I698" s="565"/>
      <c r="J698" s="385">
        <v>121.04</v>
      </c>
    </row>
    <row r="699" spans="1:10" ht="49.9" customHeight="1" thickBot="1" x14ac:dyDescent="0.25">
      <c r="A699" s="386"/>
      <c r="B699" s="386"/>
      <c r="C699" s="386"/>
      <c r="D699" s="386"/>
      <c r="E699" s="386"/>
      <c r="F699" s="386"/>
      <c r="G699" s="386" t="s">
        <v>497</v>
      </c>
      <c r="H699" s="387">
        <v>150.6</v>
      </c>
      <c r="I699" s="386" t="s">
        <v>498</v>
      </c>
      <c r="J699" s="388">
        <v>18228.62</v>
      </c>
    </row>
    <row r="700" spans="1:10" ht="1.1499999999999999" customHeight="1" thickTop="1" x14ac:dyDescent="0.2">
      <c r="A700" s="389"/>
      <c r="B700" s="389"/>
      <c r="C700" s="389"/>
      <c r="D700" s="389"/>
      <c r="E700" s="389"/>
      <c r="F700" s="389"/>
      <c r="G700" s="389"/>
      <c r="H700" s="389"/>
      <c r="I700" s="389"/>
      <c r="J700" s="389"/>
    </row>
    <row r="701" spans="1:10" ht="18" customHeight="1" x14ac:dyDescent="0.2">
      <c r="A701" s="366" t="s">
        <v>900</v>
      </c>
      <c r="B701" s="367" t="s">
        <v>450</v>
      </c>
      <c r="C701" s="366" t="s">
        <v>451</v>
      </c>
      <c r="D701" s="366" t="s">
        <v>452</v>
      </c>
      <c r="E701" s="569" t="s">
        <v>453</v>
      </c>
      <c r="F701" s="569"/>
      <c r="G701" s="368" t="s">
        <v>454</v>
      </c>
      <c r="H701" s="367" t="s">
        <v>455</v>
      </c>
      <c r="I701" s="367" t="s">
        <v>456</v>
      </c>
      <c r="J701" s="367" t="s">
        <v>457</v>
      </c>
    </row>
    <row r="702" spans="1:10" ht="39" customHeight="1" x14ac:dyDescent="0.2">
      <c r="A702" s="369" t="s">
        <v>458</v>
      </c>
      <c r="B702" s="370" t="s">
        <v>626</v>
      </c>
      <c r="C702" s="369" t="s">
        <v>438</v>
      </c>
      <c r="D702" s="369" t="s">
        <v>627</v>
      </c>
      <c r="E702" s="566" t="s">
        <v>477</v>
      </c>
      <c r="F702" s="566"/>
      <c r="G702" s="371" t="s">
        <v>478</v>
      </c>
      <c r="H702" s="372">
        <v>1</v>
      </c>
      <c r="I702" s="373">
        <v>645.48</v>
      </c>
      <c r="J702" s="373">
        <v>645.48</v>
      </c>
    </row>
    <row r="703" spans="1:10" ht="24" customHeight="1" x14ac:dyDescent="0.2">
      <c r="A703" s="374" t="s">
        <v>462</v>
      </c>
      <c r="B703" s="375" t="s">
        <v>504</v>
      </c>
      <c r="C703" s="374" t="s">
        <v>438</v>
      </c>
      <c r="D703" s="374" t="s">
        <v>505</v>
      </c>
      <c r="E703" s="567" t="s">
        <v>465</v>
      </c>
      <c r="F703" s="567"/>
      <c r="G703" s="376" t="s">
        <v>217</v>
      </c>
      <c r="H703" s="377">
        <v>6.2066999999999997</v>
      </c>
      <c r="I703" s="378">
        <v>19.940000000000001</v>
      </c>
      <c r="J703" s="378">
        <v>123.76</v>
      </c>
    </row>
    <row r="704" spans="1:10" ht="25.9" customHeight="1" x14ac:dyDescent="0.2">
      <c r="A704" s="379" t="s">
        <v>479</v>
      </c>
      <c r="B704" s="380" t="s">
        <v>628</v>
      </c>
      <c r="C704" s="379" t="s">
        <v>438</v>
      </c>
      <c r="D704" s="379" t="s">
        <v>629</v>
      </c>
      <c r="E704" s="568" t="s">
        <v>482</v>
      </c>
      <c r="F704" s="568"/>
      <c r="G704" s="381" t="s">
        <v>478</v>
      </c>
      <c r="H704" s="382">
        <v>0.81869999999999998</v>
      </c>
      <c r="I704" s="383">
        <v>110</v>
      </c>
      <c r="J704" s="383">
        <v>90.05</v>
      </c>
    </row>
    <row r="705" spans="1:10" ht="24" customHeight="1" x14ac:dyDescent="0.2">
      <c r="A705" s="379" t="s">
        <v>479</v>
      </c>
      <c r="B705" s="380" t="s">
        <v>570</v>
      </c>
      <c r="C705" s="379" t="s">
        <v>438</v>
      </c>
      <c r="D705" s="379" t="s">
        <v>571</v>
      </c>
      <c r="E705" s="568" t="s">
        <v>482</v>
      </c>
      <c r="F705" s="568"/>
      <c r="G705" s="381" t="s">
        <v>50</v>
      </c>
      <c r="H705" s="382">
        <v>277.8415</v>
      </c>
      <c r="I705" s="383">
        <v>1.1000000000000001</v>
      </c>
      <c r="J705" s="383">
        <v>305.62</v>
      </c>
    </row>
    <row r="706" spans="1:10" ht="25.9" customHeight="1" x14ac:dyDescent="0.2">
      <c r="A706" s="379" t="s">
        <v>479</v>
      </c>
      <c r="B706" s="380" t="s">
        <v>630</v>
      </c>
      <c r="C706" s="379" t="s">
        <v>438</v>
      </c>
      <c r="D706" s="379" t="s">
        <v>631</v>
      </c>
      <c r="E706" s="568" t="s">
        <v>482</v>
      </c>
      <c r="F706" s="568"/>
      <c r="G706" s="381" t="s">
        <v>478</v>
      </c>
      <c r="H706" s="382">
        <v>0.58940000000000003</v>
      </c>
      <c r="I706" s="383">
        <v>213.87</v>
      </c>
      <c r="J706" s="383">
        <v>126.05</v>
      </c>
    </row>
    <row r="707" spans="1:10" ht="25.5" x14ac:dyDescent="0.2">
      <c r="A707" s="384"/>
      <c r="B707" s="384"/>
      <c r="C707" s="384"/>
      <c r="D707" s="384"/>
      <c r="E707" s="384" t="s">
        <v>492</v>
      </c>
      <c r="F707" s="385">
        <v>75.41</v>
      </c>
      <c r="G707" s="384" t="s">
        <v>493</v>
      </c>
      <c r="H707" s="385">
        <v>0</v>
      </c>
      <c r="I707" s="384" t="s">
        <v>494</v>
      </c>
      <c r="J707" s="385">
        <v>75.41</v>
      </c>
    </row>
    <row r="708" spans="1:10" ht="25.5" x14ac:dyDescent="0.2">
      <c r="A708" s="384"/>
      <c r="B708" s="384"/>
      <c r="C708" s="384"/>
      <c r="D708" s="384"/>
      <c r="E708" s="384" t="s">
        <v>495</v>
      </c>
      <c r="F708" s="385">
        <v>169.56</v>
      </c>
      <c r="G708" s="384"/>
      <c r="H708" s="565" t="s">
        <v>496</v>
      </c>
      <c r="I708" s="565"/>
      <c r="J708" s="385">
        <v>815.04</v>
      </c>
    </row>
    <row r="709" spans="1:10" ht="49.9" customHeight="1" thickBot="1" x14ac:dyDescent="0.25">
      <c r="A709" s="386"/>
      <c r="B709" s="386"/>
      <c r="C709" s="386"/>
      <c r="D709" s="386"/>
      <c r="E709" s="386"/>
      <c r="F709" s="386"/>
      <c r="G709" s="386" t="s">
        <v>497</v>
      </c>
      <c r="H709" s="387">
        <v>7.8</v>
      </c>
      <c r="I709" s="386" t="s">
        <v>498</v>
      </c>
      <c r="J709" s="388">
        <v>6357.31</v>
      </c>
    </row>
    <row r="710" spans="1:10" ht="1.1499999999999999" customHeight="1" thickTop="1" x14ac:dyDescent="0.2">
      <c r="A710" s="389"/>
      <c r="B710" s="389"/>
      <c r="C710" s="389"/>
      <c r="D710" s="389"/>
      <c r="E710" s="389"/>
      <c r="F710" s="389"/>
      <c r="G710" s="389"/>
      <c r="H710" s="389"/>
      <c r="I710" s="389"/>
      <c r="J710" s="389"/>
    </row>
    <row r="711" spans="1:10" ht="18" customHeight="1" x14ac:dyDescent="0.2">
      <c r="A711" s="366" t="s">
        <v>901</v>
      </c>
      <c r="B711" s="367" t="s">
        <v>450</v>
      </c>
      <c r="C711" s="366" t="s">
        <v>451</v>
      </c>
      <c r="D711" s="366" t="s">
        <v>452</v>
      </c>
      <c r="E711" s="569" t="s">
        <v>453</v>
      </c>
      <c r="F711" s="569"/>
      <c r="G711" s="368" t="s">
        <v>454</v>
      </c>
      <c r="H711" s="367" t="s">
        <v>455</v>
      </c>
      <c r="I711" s="367" t="s">
        <v>456</v>
      </c>
      <c r="J711" s="367" t="s">
        <v>457</v>
      </c>
    </row>
    <row r="712" spans="1:10" ht="39" customHeight="1" x14ac:dyDescent="0.2">
      <c r="A712" s="369" t="s">
        <v>458</v>
      </c>
      <c r="B712" s="370" t="s">
        <v>614</v>
      </c>
      <c r="C712" s="369" t="s">
        <v>438</v>
      </c>
      <c r="D712" s="369" t="s">
        <v>401</v>
      </c>
      <c r="E712" s="566" t="s">
        <v>477</v>
      </c>
      <c r="F712" s="566"/>
      <c r="G712" s="371" t="s">
        <v>50</v>
      </c>
      <c r="H712" s="372">
        <v>1</v>
      </c>
      <c r="I712" s="373">
        <v>13.62</v>
      </c>
      <c r="J712" s="373">
        <v>13.62</v>
      </c>
    </row>
    <row r="713" spans="1:10" ht="24" customHeight="1" x14ac:dyDescent="0.2">
      <c r="A713" s="374" t="s">
        <v>462</v>
      </c>
      <c r="B713" s="375" t="s">
        <v>615</v>
      </c>
      <c r="C713" s="374" t="s">
        <v>438</v>
      </c>
      <c r="D713" s="374" t="s">
        <v>616</v>
      </c>
      <c r="E713" s="567" t="s">
        <v>465</v>
      </c>
      <c r="F713" s="567"/>
      <c r="G713" s="376" t="s">
        <v>217</v>
      </c>
      <c r="H713" s="377">
        <v>9.7999999999999997E-3</v>
      </c>
      <c r="I713" s="378">
        <v>20.37</v>
      </c>
      <c r="J713" s="378">
        <v>0.19</v>
      </c>
    </row>
    <row r="714" spans="1:10" ht="24" customHeight="1" x14ac:dyDescent="0.2">
      <c r="A714" s="374" t="s">
        <v>462</v>
      </c>
      <c r="B714" s="375" t="s">
        <v>617</v>
      </c>
      <c r="C714" s="374" t="s">
        <v>438</v>
      </c>
      <c r="D714" s="374" t="s">
        <v>618</v>
      </c>
      <c r="E714" s="567" t="s">
        <v>465</v>
      </c>
      <c r="F714" s="567"/>
      <c r="G714" s="376" t="s">
        <v>217</v>
      </c>
      <c r="H714" s="377">
        <v>5.9700000000000003E-2</v>
      </c>
      <c r="I714" s="378">
        <v>24.53</v>
      </c>
      <c r="J714" s="378">
        <v>1.46</v>
      </c>
    </row>
    <row r="715" spans="1:10" ht="25.9" customHeight="1" x14ac:dyDescent="0.2">
      <c r="A715" s="374" t="s">
        <v>462</v>
      </c>
      <c r="B715" s="375" t="s">
        <v>619</v>
      </c>
      <c r="C715" s="374" t="s">
        <v>438</v>
      </c>
      <c r="D715" s="374" t="s">
        <v>620</v>
      </c>
      <c r="E715" s="567" t="s">
        <v>477</v>
      </c>
      <c r="F715" s="567"/>
      <c r="G715" s="376" t="s">
        <v>50</v>
      </c>
      <c r="H715" s="377">
        <v>1</v>
      </c>
      <c r="I715" s="378">
        <v>11.02</v>
      </c>
      <c r="J715" s="378">
        <v>11.02</v>
      </c>
    </row>
    <row r="716" spans="1:10" ht="39" customHeight="1" x14ac:dyDescent="0.2">
      <c r="A716" s="379" t="s">
        <v>479</v>
      </c>
      <c r="B716" s="380" t="s">
        <v>621</v>
      </c>
      <c r="C716" s="379" t="s">
        <v>438</v>
      </c>
      <c r="D716" s="379" t="s">
        <v>622</v>
      </c>
      <c r="E716" s="568" t="s">
        <v>482</v>
      </c>
      <c r="F716" s="568"/>
      <c r="G716" s="381" t="s">
        <v>151</v>
      </c>
      <c r="H716" s="382">
        <v>1.333</v>
      </c>
      <c r="I716" s="383">
        <v>0.22</v>
      </c>
      <c r="J716" s="383">
        <v>0.28999999999999998</v>
      </c>
    </row>
    <row r="717" spans="1:10" ht="25.9" customHeight="1" x14ac:dyDescent="0.2">
      <c r="A717" s="379" t="s">
        <v>479</v>
      </c>
      <c r="B717" s="380" t="s">
        <v>623</v>
      </c>
      <c r="C717" s="379" t="s">
        <v>438</v>
      </c>
      <c r="D717" s="379" t="s">
        <v>624</v>
      </c>
      <c r="E717" s="568" t="s">
        <v>482</v>
      </c>
      <c r="F717" s="568"/>
      <c r="G717" s="381" t="s">
        <v>50</v>
      </c>
      <c r="H717" s="382">
        <v>2.5000000000000001E-2</v>
      </c>
      <c r="I717" s="383">
        <v>26.47</v>
      </c>
      <c r="J717" s="383">
        <v>0.66</v>
      </c>
    </row>
    <row r="718" spans="1:10" ht="25.5" x14ac:dyDescent="0.2">
      <c r="A718" s="384"/>
      <c r="B718" s="384"/>
      <c r="C718" s="384"/>
      <c r="D718" s="384"/>
      <c r="E718" s="384" t="s">
        <v>492</v>
      </c>
      <c r="F718" s="385">
        <v>1.68</v>
      </c>
      <c r="G718" s="384" t="s">
        <v>493</v>
      </c>
      <c r="H718" s="385">
        <v>0</v>
      </c>
      <c r="I718" s="384" t="s">
        <v>494</v>
      </c>
      <c r="J718" s="385">
        <v>1.68</v>
      </c>
    </row>
    <row r="719" spans="1:10" ht="25.5" x14ac:dyDescent="0.2">
      <c r="A719" s="384"/>
      <c r="B719" s="384"/>
      <c r="C719" s="384"/>
      <c r="D719" s="384"/>
      <c r="E719" s="384" t="s">
        <v>495</v>
      </c>
      <c r="F719" s="385">
        <v>3.57</v>
      </c>
      <c r="G719" s="384"/>
      <c r="H719" s="565" t="s">
        <v>496</v>
      </c>
      <c r="I719" s="565"/>
      <c r="J719" s="385">
        <v>17.190000000000001</v>
      </c>
    </row>
    <row r="720" spans="1:10" ht="49.9" customHeight="1" thickBot="1" x14ac:dyDescent="0.25">
      <c r="A720" s="386"/>
      <c r="B720" s="386"/>
      <c r="C720" s="386"/>
      <c r="D720" s="386"/>
      <c r="E720" s="386"/>
      <c r="F720" s="386"/>
      <c r="G720" s="386" t="s">
        <v>497</v>
      </c>
      <c r="H720" s="387">
        <v>573.6</v>
      </c>
      <c r="I720" s="386" t="s">
        <v>498</v>
      </c>
      <c r="J720" s="388">
        <v>9860.18</v>
      </c>
    </row>
    <row r="721" spans="1:10" ht="1.1499999999999999" customHeight="1" thickTop="1" x14ac:dyDescent="0.2">
      <c r="A721" s="389"/>
      <c r="B721" s="389"/>
      <c r="C721" s="389"/>
      <c r="D721" s="389"/>
      <c r="E721" s="389"/>
      <c r="F721" s="389"/>
      <c r="G721" s="389"/>
      <c r="H721" s="389"/>
      <c r="I721" s="389"/>
      <c r="J721" s="389"/>
    </row>
    <row r="722" spans="1:10" ht="18" customHeight="1" x14ac:dyDescent="0.2">
      <c r="A722" s="366" t="s">
        <v>902</v>
      </c>
      <c r="B722" s="367" t="s">
        <v>450</v>
      </c>
      <c r="C722" s="366" t="s">
        <v>451</v>
      </c>
      <c r="D722" s="366" t="s">
        <v>452</v>
      </c>
      <c r="E722" s="569" t="s">
        <v>453</v>
      </c>
      <c r="F722" s="569"/>
      <c r="G722" s="368" t="s">
        <v>454</v>
      </c>
      <c r="H722" s="367" t="s">
        <v>455</v>
      </c>
      <c r="I722" s="367" t="s">
        <v>456</v>
      </c>
      <c r="J722" s="367" t="s">
        <v>457</v>
      </c>
    </row>
    <row r="723" spans="1:10" ht="24" customHeight="1" x14ac:dyDescent="0.2">
      <c r="A723" s="369" t="s">
        <v>458</v>
      </c>
      <c r="B723" s="370" t="s">
        <v>501</v>
      </c>
      <c r="C723" s="369" t="s">
        <v>438</v>
      </c>
      <c r="D723" s="369" t="s">
        <v>502</v>
      </c>
      <c r="E723" s="566" t="s">
        <v>503</v>
      </c>
      <c r="F723" s="566"/>
      <c r="G723" s="371" t="s">
        <v>478</v>
      </c>
      <c r="H723" s="372">
        <v>1</v>
      </c>
      <c r="I723" s="373">
        <v>78.87</v>
      </c>
      <c r="J723" s="373">
        <v>78.87</v>
      </c>
    </row>
    <row r="724" spans="1:10" ht="24" customHeight="1" x14ac:dyDescent="0.2">
      <c r="A724" s="374" t="s">
        <v>462</v>
      </c>
      <c r="B724" s="375" t="s">
        <v>504</v>
      </c>
      <c r="C724" s="374" t="s">
        <v>438</v>
      </c>
      <c r="D724" s="374" t="s">
        <v>505</v>
      </c>
      <c r="E724" s="567" t="s">
        <v>465</v>
      </c>
      <c r="F724" s="567"/>
      <c r="G724" s="376" t="s">
        <v>217</v>
      </c>
      <c r="H724" s="377">
        <v>3.9557666999999999</v>
      </c>
      <c r="I724" s="378">
        <v>19.940000000000001</v>
      </c>
      <c r="J724" s="378">
        <v>78.87</v>
      </c>
    </row>
    <row r="725" spans="1:10" ht="25.5" x14ac:dyDescent="0.2">
      <c r="A725" s="384"/>
      <c r="B725" s="384"/>
      <c r="C725" s="384"/>
      <c r="D725" s="384"/>
      <c r="E725" s="384" t="s">
        <v>492</v>
      </c>
      <c r="F725" s="385">
        <v>48.06</v>
      </c>
      <c r="G725" s="384" t="s">
        <v>493</v>
      </c>
      <c r="H725" s="385">
        <v>0</v>
      </c>
      <c r="I725" s="384" t="s">
        <v>494</v>
      </c>
      <c r="J725" s="385">
        <v>48.06</v>
      </c>
    </row>
    <row r="726" spans="1:10" ht="25.5" x14ac:dyDescent="0.2">
      <c r="A726" s="384"/>
      <c r="B726" s="384"/>
      <c r="C726" s="384"/>
      <c r="D726" s="384"/>
      <c r="E726" s="384" t="s">
        <v>495</v>
      </c>
      <c r="F726" s="385">
        <v>20.71</v>
      </c>
      <c r="G726" s="384"/>
      <c r="H726" s="565" t="s">
        <v>496</v>
      </c>
      <c r="I726" s="565"/>
      <c r="J726" s="385">
        <v>99.58</v>
      </c>
    </row>
    <row r="727" spans="1:10" ht="49.9" customHeight="1" thickBot="1" x14ac:dyDescent="0.25">
      <c r="A727" s="386"/>
      <c r="B727" s="386"/>
      <c r="C727" s="386"/>
      <c r="D727" s="386"/>
      <c r="E727" s="386"/>
      <c r="F727" s="386"/>
      <c r="G727" s="386" t="s">
        <v>497</v>
      </c>
      <c r="H727" s="387">
        <v>197.4</v>
      </c>
      <c r="I727" s="386" t="s">
        <v>498</v>
      </c>
      <c r="J727" s="388">
        <v>19657.09</v>
      </c>
    </row>
    <row r="728" spans="1:10" ht="1.1499999999999999" customHeight="1" thickTop="1" x14ac:dyDescent="0.2">
      <c r="A728" s="389"/>
      <c r="B728" s="389"/>
      <c r="C728" s="389"/>
      <c r="D728" s="389"/>
      <c r="E728" s="389"/>
      <c r="F728" s="389"/>
      <c r="G728" s="389"/>
      <c r="H728" s="389"/>
      <c r="I728" s="389"/>
      <c r="J728" s="389"/>
    </row>
    <row r="729" spans="1:10" ht="18" customHeight="1" x14ac:dyDescent="0.2">
      <c r="A729" s="366" t="s">
        <v>903</v>
      </c>
      <c r="B729" s="367" t="s">
        <v>450</v>
      </c>
      <c r="C729" s="366" t="s">
        <v>451</v>
      </c>
      <c r="D729" s="366" t="s">
        <v>452</v>
      </c>
      <c r="E729" s="569" t="s">
        <v>453</v>
      </c>
      <c r="F729" s="569"/>
      <c r="G729" s="368" t="s">
        <v>454</v>
      </c>
      <c r="H729" s="367" t="s">
        <v>455</v>
      </c>
      <c r="I729" s="367" t="s">
        <v>456</v>
      </c>
      <c r="J729" s="367" t="s">
        <v>457</v>
      </c>
    </row>
    <row r="730" spans="1:10" ht="25.9" customHeight="1" x14ac:dyDescent="0.2">
      <c r="A730" s="390" t="s">
        <v>479</v>
      </c>
      <c r="B730" s="391" t="s">
        <v>630</v>
      </c>
      <c r="C730" s="390" t="s">
        <v>438</v>
      </c>
      <c r="D730" s="390" t="s">
        <v>631</v>
      </c>
      <c r="E730" s="570" t="s">
        <v>482</v>
      </c>
      <c r="F730" s="570"/>
      <c r="G730" s="392" t="s">
        <v>478</v>
      </c>
      <c r="H730" s="393">
        <v>1</v>
      </c>
      <c r="I730" s="394">
        <v>213.87</v>
      </c>
      <c r="J730" s="394">
        <v>213.87</v>
      </c>
    </row>
    <row r="731" spans="1:10" ht="25.5" x14ac:dyDescent="0.2">
      <c r="A731" s="384"/>
      <c r="B731" s="384"/>
      <c r="C731" s="384"/>
      <c r="D731" s="384"/>
      <c r="E731" s="384" t="s">
        <v>492</v>
      </c>
      <c r="F731" s="385">
        <v>0</v>
      </c>
      <c r="G731" s="384" t="s">
        <v>493</v>
      </c>
      <c r="H731" s="385">
        <v>0</v>
      </c>
      <c r="I731" s="384" t="s">
        <v>494</v>
      </c>
      <c r="J731" s="385">
        <v>0</v>
      </c>
    </row>
    <row r="732" spans="1:10" ht="25.5" x14ac:dyDescent="0.2">
      <c r="A732" s="384"/>
      <c r="B732" s="384"/>
      <c r="C732" s="384"/>
      <c r="D732" s="384"/>
      <c r="E732" s="384" t="s">
        <v>495</v>
      </c>
      <c r="F732" s="385">
        <v>56.18</v>
      </c>
      <c r="G732" s="384"/>
      <c r="H732" s="565" t="s">
        <v>496</v>
      </c>
      <c r="I732" s="565"/>
      <c r="J732" s="385">
        <v>270.05</v>
      </c>
    </row>
    <row r="733" spans="1:10" ht="49.9" customHeight="1" thickBot="1" x14ac:dyDescent="0.25">
      <c r="A733" s="386"/>
      <c r="B733" s="386"/>
      <c r="C733" s="386"/>
      <c r="D733" s="386"/>
      <c r="E733" s="386"/>
      <c r="F733" s="386"/>
      <c r="G733" s="386" t="s">
        <v>497</v>
      </c>
      <c r="H733" s="387">
        <v>70.2</v>
      </c>
      <c r="I733" s="386" t="s">
        <v>498</v>
      </c>
      <c r="J733" s="388">
        <v>18957.509999999998</v>
      </c>
    </row>
    <row r="734" spans="1:10" ht="1.1499999999999999" customHeight="1" thickTop="1" x14ac:dyDescent="0.2">
      <c r="A734" s="389"/>
      <c r="B734" s="389"/>
      <c r="C734" s="389"/>
      <c r="D734" s="389"/>
      <c r="E734" s="389"/>
      <c r="F734" s="389"/>
      <c r="G734" s="389"/>
      <c r="H734" s="389"/>
      <c r="I734" s="389"/>
      <c r="J734" s="389"/>
    </row>
    <row r="735" spans="1:10" ht="18" customHeight="1" x14ac:dyDescent="0.2">
      <c r="A735" s="366" t="s">
        <v>904</v>
      </c>
      <c r="B735" s="367" t="s">
        <v>450</v>
      </c>
      <c r="C735" s="366" t="s">
        <v>451</v>
      </c>
      <c r="D735" s="366" t="s">
        <v>452</v>
      </c>
      <c r="E735" s="569" t="s">
        <v>453</v>
      </c>
      <c r="F735" s="569"/>
      <c r="G735" s="368" t="s">
        <v>454</v>
      </c>
      <c r="H735" s="367" t="s">
        <v>455</v>
      </c>
      <c r="I735" s="367" t="s">
        <v>456</v>
      </c>
      <c r="J735" s="367" t="s">
        <v>457</v>
      </c>
    </row>
    <row r="736" spans="1:10" ht="52.15" customHeight="1" x14ac:dyDescent="0.2">
      <c r="A736" s="369" t="s">
        <v>458</v>
      </c>
      <c r="B736" s="370" t="s">
        <v>521</v>
      </c>
      <c r="C736" s="369" t="s">
        <v>438</v>
      </c>
      <c r="D736" s="369" t="s">
        <v>522</v>
      </c>
      <c r="E736" s="566" t="s">
        <v>523</v>
      </c>
      <c r="F736" s="566"/>
      <c r="G736" s="371" t="s">
        <v>524</v>
      </c>
      <c r="H736" s="372">
        <v>1</v>
      </c>
      <c r="I736" s="373">
        <v>82.48</v>
      </c>
      <c r="J736" s="373">
        <v>82.48</v>
      </c>
    </row>
    <row r="737" spans="1:10" ht="52.15" customHeight="1" x14ac:dyDescent="0.2">
      <c r="A737" s="374" t="s">
        <v>462</v>
      </c>
      <c r="B737" s="375" t="s">
        <v>525</v>
      </c>
      <c r="C737" s="374" t="s">
        <v>438</v>
      </c>
      <c r="D737" s="374" t="s">
        <v>526</v>
      </c>
      <c r="E737" s="567" t="s">
        <v>465</v>
      </c>
      <c r="F737" s="567"/>
      <c r="G737" s="376" t="s">
        <v>478</v>
      </c>
      <c r="H737" s="377">
        <v>9.7999999999999997E-3</v>
      </c>
      <c r="I737" s="378">
        <v>900.76</v>
      </c>
      <c r="J737" s="378">
        <v>8.82</v>
      </c>
    </row>
    <row r="738" spans="1:10" ht="24" customHeight="1" x14ac:dyDescent="0.2">
      <c r="A738" s="374" t="s">
        <v>462</v>
      </c>
      <c r="B738" s="375" t="s">
        <v>509</v>
      </c>
      <c r="C738" s="374" t="s">
        <v>438</v>
      </c>
      <c r="D738" s="374" t="s">
        <v>510</v>
      </c>
      <c r="E738" s="567" t="s">
        <v>465</v>
      </c>
      <c r="F738" s="567"/>
      <c r="G738" s="376" t="s">
        <v>217</v>
      </c>
      <c r="H738" s="377">
        <v>1.2</v>
      </c>
      <c r="I738" s="378">
        <v>24.72</v>
      </c>
      <c r="J738" s="378">
        <v>29.66</v>
      </c>
    </row>
    <row r="739" spans="1:10" ht="24" customHeight="1" x14ac:dyDescent="0.2">
      <c r="A739" s="374" t="s">
        <v>462</v>
      </c>
      <c r="B739" s="375" t="s">
        <v>504</v>
      </c>
      <c r="C739" s="374" t="s">
        <v>438</v>
      </c>
      <c r="D739" s="374" t="s">
        <v>505</v>
      </c>
      <c r="E739" s="567" t="s">
        <v>465</v>
      </c>
      <c r="F739" s="567"/>
      <c r="G739" s="376" t="s">
        <v>217</v>
      </c>
      <c r="H739" s="377">
        <v>0.6</v>
      </c>
      <c r="I739" s="378">
        <v>19.940000000000001</v>
      </c>
      <c r="J739" s="378">
        <v>11.96</v>
      </c>
    </row>
    <row r="740" spans="1:10" ht="39" customHeight="1" x14ac:dyDescent="0.2">
      <c r="A740" s="379" t="s">
        <v>479</v>
      </c>
      <c r="B740" s="380" t="s">
        <v>527</v>
      </c>
      <c r="C740" s="379" t="s">
        <v>438</v>
      </c>
      <c r="D740" s="379" t="s">
        <v>528</v>
      </c>
      <c r="E740" s="568" t="s">
        <v>482</v>
      </c>
      <c r="F740" s="568"/>
      <c r="G740" s="381" t="s">
        <v>69</v>
      </c>
      <c r="H740" s="382">
        <v>0.42</v>
      </c>
      <c r="I740" s="383">
        <v>3.15</v>
      </c>
      <c r="J740" s="383">
        <v>1.32</v>
      </c>
    </row>
    <row r="741" spans="1:10" ht="24" customHeight="1" x14ac:dyDescent="0.2">
      <c r="A741" s="379" t="s">
        <v>479</v>
      </c>
      <c r="B741" s="380" t="s">
        <v>529</v>
      </c>
      <c r="C741" s="379" t="s">
        <v>438</v>
      </c>
      <c r="D741" s="379" t="s">
        <v>530</v>
      </c>
      <c r="E741" s="568" t="s">
        <v>482</v>
      </c>
      <c r="F741" s="568"/>
      <c r="G741" s="381" t="s">
        <v>531</v>
      </c>
      <c r="H741" s="382">
        <v>0.01</v>
      </c>
      <c r="I741" s="383">
        <v>43.77</v>
      </c>
      <c r="J741" s="383">
        <v>0.43</v>
      </c>
    </row>
    <row r="742" spans="1:10" ht="39" customHeight="1" x14ac:dyDescent="0.2">
      <c r="A742" s="379" t="s">
        <v>479</v>
      </c>
      <c r="B742" s="380" t="s">
        <v>532</v>
      </c>
      <c r="C742" s="379" t="s">
        <v>438</v>
      </c>
      <c r="D742" s="379" t="s">
        <v>533</v>
      </c>
      <c r="E742" s="568" t="s">
        <v>482</v>
      </c>
      <c r="F742" s="568"/>
      <c r="G742" s="381" t="s">
        <v>151</v>
      </c>
      <c r="H742" s="382">
        <v>28.31</v>
      </c>
      <c r="I742" s="383">
        <v>1.07</v>
      </c>
      <c r="J742" s="383">
        <v>30.29</v>
      </c>
    </row>
    <row r="743" spans="1:10" ht="25.5" x14ac:dyDescent="0.2">
      <c r="A743" s="384"/>
      <c r="B743" s="384"/>
      <c r="C743" s="384"/>
      <c r="D743" s="384"/>
      <c r="E743" s="384" t="s">
        <v>492</v>
      </c>
      <c r="F743" s="385">
        <v>28.78</v>
      </c>
      <c r="G743" s="384" t="s">
        <v>493</v>
      </c>
      <c r="H743" s="385">
        <v>0</v>
      </c>
      <c r="I743" s="384" t="s">
        <v>494</v>
      </c>
      <c r="J743" s="385">
        <v>28.78</v>
      </c>
    </row>
    <row r="744" spans="1:10" ht="25.5" x14ac:dyDescent="0.2">
      <c r="A744" s="384"/>
      <c r="B744" s="384"/>
      <c r="C744" s="384"/>
      <c r="D744" s="384"/>
      <c r="E744" s="384" t="s">
        <v>495</v>
      </c>
      <c r="F744" s="385">
        <v>21.66</v>
      </c>
      <c r="G744" s="384"/>
      <c r="H744" s="565" t="s">
        <v>496</v>
      </c>
      <c r="I744" s="565"/>
      <c r="J744" s="385">
        <v>104.14</v>
      </c>
    </row>
    <row r="745" spans="1:10" ht="49.9" customHeight="1" thickBot="1" x14ac:dyDescent="0.25">
      <c r="A745" s="386"/>
      <c r="B745" s="386"/>
      <c r="C745" s="386"/>
      <c r="D745" s="386"/>
      <c r="E745" s="386"/>
      <c r="F745" s="386"/>
      <c r="G745" s="386" t="s">
        <v>497</v>
      </c>
      <c r="H745" s="387">
        <v>526.20000000000005</v>
      </c>
      <c r="I745" s="386" t="s">
        <v>498</v>
      </c>
      <c r="J745" s="388">
        <v>54798.46</v>
      </c>
    </row>
    <row r="746" spans="1:10" ht="1.1499999999999999" customHeight="1" thickTop="1" x14ac:dyDescent="0.2">
      <c r="A746" s="389"/>
      <c r="B746" s="389"/>
      <c r="C746" s="389"/>
      <c r="D746" s="389"/>
      <c r="E746" s="389"/>
      <c r="F746" s="389"/>
      <c r="G746" s="389"/>
      <c r="H746" s="389"/>
      <c r="I746" s="389"/>
      <c r="J746" s="389"/>
    </row>
    <row r="747" spans="1:10" ht="18" customHeight="1" x14ac:dyDescent="0.2">
      <c r="A747" s="366" t="s">
        <v>905</v>
      </c>
      <c r="B747" s="367" t="s">
        <v>450</v>
      </c>
      <c r="C747" s="366" t="s">
        <v>451</v>
      </c>
      <c r="D747" s="366" t="s">
        <v>452</v>
      </c>
      <c r="E747" s="569" t="s">
        <v>453</v>
      </c>
      <c r="F747" s="569"/>
      <c r="G747" s="368" t="s">
        <v>454</v>
      </c>
      <c r="H747" s="367" t="s">
        <v>455</v>
      </c>
      <c r="I747" s="367" t="s">
        <v>456</v>
      </c>
      <c r="J747" s="367" t="s">
        <v>457</v>
      </c>
    </row>
    <row r="748" spans="1:10" ht="39" customHeight="1" x14ac:dyDescent="0.2">
      <c r="A748" s="369" t="s">
        <v>458</v>
      </c>
      <c r="B748" s="370" t="s">
        <v>542</v>
      </c>
      <c r="C748" s="369" t="s">
        <v>438</v>
      </c>
      <c r="D748" s="369" t="s">
        <v>389</v>
      </c>
      <c r="E748" s="566" t="s">
        <v>543</v>
      </c>
      <c r="F748" s="566"/>
      <c r="G748" s="371" t="s">
        <v>524</v>
      </c>
      <c r="H748" s="372">
        <v>1</v>
      </c>
      <c r="I748" s="373">
        <v>5.0999999999999996</v>
      </c>
      <c r="J748" s="373">
        <v>5.0999999999999996</v>
      </c>
    </row>
    <row r="749" spans="1:10" ht="39" customHeight="1" x14ac:dyDescent="0.2">
      <c r="A749" s="374" t="s">
        <v>462</v>
      </c>
      <c r="B749" s="375" t="s">
        <v>544</v>
      </c>
      <c r="C749" s="374" t="s">
        <v>438</v>
      </c>
      <c r="D749" s="374" t="s">
        <v>545</v>
      </c>
      <c r="E749" s="567" t="s">
        <v>465</v>
      </c>
      <c r="F749" s="567"/>
      <c r="G749" s="376" t="s">
        <v>478</v>
      </c>
      <c r="H749" s="377">
        <v>3.7000000000000002E-3</v>
      </c>
      <c r="I749" s="378">
        <v>789.36</v>
      </c>
      <c r="J749" s="378">
        <v>2.92</v>
      </c>
    </row>
    <row r="750" spans="1:10" ht="24" customHeight="1" x14ac:dyDescent="0.2">
      <c r="A750" s="374" t="s">
        <v>462</v>
      </c>
      <c r="B750" s="375" t="s">
        <v>509</v>
      </c>
      <c r="C750" s="374" t="s">
        <v>438</v>
      </c>
      <c r="D750" s="374" t="s">
        <v>510</v>
      </c>
      <c r="E750" s="567" t="s">
        <v>465</v>
      </c>
      <c r="F750" s="567"/>
      <c r="G750" s="376" t="s">
        <v>217</v>
      </c>
      <c r="H750" s="377">
        <v>6.8099999999999994E-2</v>
      </c>
      <c r="I750" s="378">
        <v>24.72</v>
      </c>
      <c r="J750" s="378">
        <v>1.68</v>
      </c>
    </row>
    <row r="751" spans="1:10" ht="24" customHeight="1" x14ac:dyDescent="0.2">
      <c r="A751" s="374" t="s">
        <v>462</v>
      </c>
      <c r="B751" s="375" t="s">
        <v>504</v>
      </c>
      <c r="C751" s="374" t="s">
        <v>438</v>
      </c>
      <c r="D751" s="374" t="s">
        <v>505</v>
      </c>
      <c r="E751" s="567" t="s">
        <v>465</v>
      </c>
      <c r="F751" s="567"/>
      <c r="G751" s="376" t="s">
        <v>217</v>
      </c>
      <c r="H751" s="377">
        <v>2.5499999999999998E-2</v>
      </c>
      <c r="I751" s="378">
        <v>19.940000000000001</v>
      </c>
      <c r="J751" s="378">
        <v>0.5</v>
      </c>
    </row>
    <row r="752" spans="1:10" ht="25.5" x14ac:dyDescent="0.2">
      <c r="A752" s="384"/>
      <c r="B752" s="384"/>
      <c r="C752" s="384"/>
      <c r="D752" s="384"/>
      <c r="E752" s="384" t="s">
        <v>492</v>
      </c>
      <c r="F752" s="385">
        <v>1.93</v>
      </c>
      <c r="G752" s="384" t="s">
        <v>493</v>
      </c>
      <c r="H752" s="385">
        <v>0</v>
      </c>
      <c r="I752" s="384" t="s">
        <v>494</v>
      </c>
      <c r="J752" s="385">
        <v>1.93</v>
      </c>
    </row>
    <row r="753" spans="1:10" ht="25.5" x14ac:dyDescent="0.2">
      <c r="A753" s="384"/>
      <c r="B753" s="384"/>
      <c r="C753" s="384"/>
      <c r="D753" s="384"/>
      <c r="E753" s="384" t="s">
        <v>495</v>
      </c>
      <c r="F753" s="385">
        <v>1.33</v>
      </c>
      <c r="G753" s="384"/>
      <c r="H753" s="565" t="s">
        <v>496</v>
      </c>
      <c r="I753" s="565"/>
      <c r="J753" s="385">
        <v>6.43</v>
      </c>
    </row>
    <row r="754" spans="1:10" ht="49.9" customHeight="1" thickBot="1" x14ac:dyDescent="0.25">
      <c r="A754" s="386"/>
      <c r="B754" s="386"/>
      <c r="C754" s="386"/>
      <c r="D754" s="386"/>
      <c r="E754" s="386"/>
      <c r="F754" s="386"/>
      <c r="G754" s="386" t="s">
        <v>497</v>
      </c>
      <c r="H754" s="387">
        <v>456</v>
      </c>
      <c r="I754" s="386" t="s">
        <v>498</v>
      </c>
      <c r="J754" s="388">
        <v>2932.08</v>
      </c>
    </row>
    <row r="755" spans="1:10" ht="1.1499999999999999" customHeight="1" thickTop="1" x14ac:dyDescent="0.2">
      <c r="A755" s="389"/>
      <c r="B755" s="389"/>
      <c r="C755" s="389"/>
      <c r="D755" s="389"/>
      <c r="E755" s="389"/>
      <c r="F755" s="389"/>
      <c r="G755" s="389"/>
      <c r="H755" s="389"/>
      <c r="I755" s="389"/>
      <c r="J755" s="389"/>
    </row>
    <row r="756" spans="1:10" ht="18" customHeight="1" x14ac:dyDescent="0.2">
      <c r="A756" s="366" t="s">
        <v>906</v>
      </c>
      <c r="B756" s="367" t="s">
        <v>450</v>
      </c>
      <c r="C756" s="366" t="s">
        <v>451</v>
      </c>
      <c r="D756" s="366" t="s">
        <v>452</v>
      </c>
      <c r="E756" s="569" t="s">
        <v>453</v>
      </c>
      <c r="F756" s="569"/>
      <c r="G756" s="368" t="s">
        <v>454</v>
      </c>
      <c r="H756" s="367" t="s">
        <v>455</v>
      </c>
      <c r="I756" s="367" t="s">
        <v>456</v>
      </c>
      <c r="J756" s="367" t="s">
        <v>457</v>
      </c>
    </row>
    <row r="757" spans="1:10" ht="52.15" customHeight="1" x14ac:dyDescent="0.2">
      <c r="A757" s="369" t="s">
        <v>458</v>
      </c>
      <c r="B757" s="370" t="s">
        <v>547</v>
      </c>
      <c r="C757" s="369" t="s">
        <v>438</v>
      </c>
      <c r="D757" s="369" t="s">
        <v>548</v>
      </c>
      <c r="E757" s="566" t="s">
        <v>543</v>
      </c>
      <c r="F757" s="566"/>
      <c r="G757" s="371" t="s">
        <v>524</v>
      </c>
      <c r="H757" s="372">
        <v>1</v>
      </c>
      <c r="I757" s="373">
        <v>43.75</v>
      </c>
      <c r="J757" s="373">
        <v>43.75</v>
      </c>
    </row>
    <row r="758" spans="1:10" ht="52.15" customHeight="1" x14ac:dyDescent="0.2">
      <c r="A758" s="374" t="s">
        <v>462</v>
      </c>
      <c r="B758" s="375" t="s">
        <v>525</v>
      </c>
      <c r="C758" s="374" t="s">
        <v>438</v>
      </c>
      <c r="D758" s="374" t="s">
        <v>526</v>
      </c>
      <c r="E758" s="567" t="s">
        <v>465</v>
      </c>
      <c r="F758" s="567"/>
      <c r="G758" s="376" t="s">
        <v>478</v>
      </c>
      <c r="H758" s="377">
        <v>3.04E-2</v>
      </c>
      <c r="I758" s="378">
        <v>900.76</v>
      </c>
      <c r="J758" s="378">
        <v>27.38</v>
      </c>
    </row>
    <row r="759" spans="1:10" ht="24" customHeight="1" x14ac:dyDescent="0.2">
      <c r="A759" s="374" t="s">
        <v>462</v>
      </c>
      <c r="B759" s="375" t="s">
        <v>509</v>
      </c>
      <c r="C759" s="374" t="s">
        <v>438</v>
      </c>
      <c r="D759" s="374" t="s">
        <v>510</v>
      </c>
      <c r="E759" s="567" t="s">
        <v>465</v>
      </c>
      <c r="F759" s="567"/>
      <c r="G759" s="376" t="s">
        <v>217</v>
      </c>
      <c r="H759" s="377">
        <v>0.47239999999999999</v>
      </c>
      <c r="I759" s="378">
        <v>24.72</v>
      </c>
      <c r="J759" s="378">
        <v>11.67</v>
      </c>
    </row>
    <row r="760" spans="1:10" ht="24" customHeight="1" x14ac:dyDescent="0.2">
      <c r="A760" s="374" t="s">
        <v>462</v>
      </c>
      <c r="B760" s="375" t="s">
        <v>504</v>
      </c>
      <c r="C760" s="374" t="s">
        <v>438</v>
      </c>
      <c r="D760" s="374" t="s">
        <v>505</v>
      </c>
      <c r="E760" s="567" t="s">
        <v>465</v>
      </c>
      <c r="F760" s="567"/>
      <c r="G760" s="376" t="s">
        <v>217</v>
      </c>
      <c r="H760" s="377">
        <v>0.23619999999999999</v>
      </c>
      <c r="I760" s="378">
        <v>19.940000000000001</v>
      </c>
      <c r="J760" s="378">
        <v>4.7</v>
      </c>
    </row>
    <row r="761" spans="1:10" ht="25.5" x14ac:dyDescent="0.2">
      <c r="A761" s="384"/>
      <c r="B761" s="384"/>
      <c r="C761" s="384"/>
      <c r="D761" s="384"/>
      <c r="E761" s="384" t="s">
        <v>492</v>
      </c>
      <c r="F761" s="385">
        <v>14.89</v>
      </c>
      <c r="G761" s="384" t="s">
        <v>493</v>
      </c>
      <c r="H761" s="385">
        <v>0</v>
      </c>
      <c r="I761" s="384" t="s">
        <v>494</v>
      </c>
      <c r="J761" s="385">
        <v>14.89</v>
      </c>
    </row>
    <row r="762" spans="1:10" ht="25.5" x14ac:dyDescent="0.2">
      <c r="A762" s="384"/>
      <c r="B762" s="384"/>
      <c r="C762" s="384"/>
      <c r="D762" s="384"/>
      <c r="E762" s="384" t="s">
        <v>495</v>
      </c>
      <c r="F762" s="385">
        <v>11.49</v>
      </c>
      <c r="G762" s="384"/>
      <c r="H762" s="565" t="s">
        <v>496</v>
      </c>
      <c r="I762" s="565"/>
      <c r="J762" s="385">
        <v>55.24</v>
      </c>
    </row>
    <row r="763" spans="1:10" ht="49.9" customHeight="1" thickBot="1" x14ac:dyDescent="0.25">
      <c r="A763" s="386"/>
      <c r="B763" s="386"/>
      <c r="C763" s="386"/>
      <c r="D763" s="386"/>
      <c r="E763" s="386"/>
      <c r="F763" s="386"/>
      <c r="G763" s="386" t="s">
        <v>497</v>
      </c>
      <c r="H763" s="387">
        <v>456</v>
      </c>
      <c r="I763" s="386" t="s">
        <v>498</v>
      </c>
      <c r="J763" s="388">
        <v>25189.439999999999</v>
      </c>
    </row>
    <row r="764" spans="1:10" ht="1.1499999999999999" customHeight="1" thickTop="1" x14ac:dyDescent="0.2">
      <c r="A764" s="389"/>
      <c r="B764" s="389"/>
      <c r="C764" s="389"/>
      <c r="D764" s="389"/>
      <c r="E764" s="389"/>
      <c r="F764" s="389"/>
      <c r="G764" s="389"/>
      <c r="H764" s="389"/>
      <c r="I764" s="389"/>
      <c r="J764" s="389"/>
    </row>
    <row r="765" spans="1:10" ht="18" customHeight="1" x14ac:dyDescent="0.2">
      <c r="A765" s="366" t="s">
        <v>907</v>
      </c>
      <c r="B765" s="367" t="s">
        <v>450</v>
      </c>
      <c r="C765" s="366" t="s">
        <v>451</v>
      </c>
      <c r="D765" s="366" t="s">
        <v>452</v>
      </c>
      <c r="E765" s="569" t="s">
        <v>453</v>
      </c>
      <c r="F765" s="569"/>
      <c r="G765" s="368" t="s">
        <v>454</v>
      </c>
      <c r="H765" s="367" t="s">
        <v>455</v>
      </c>
      <c r="I765" s="367" t="s">
        <v>456</v>
      </c>
      <c r="J765" s="367" t="s">
        <v>457</v>
      </c>
    </row>
    <row r="766" spans="1:10" ht="39" customHeight="1" x14ac:dyDescent="0.2">
      <c r="A766" s="369" t="s">
        <v>458</v>
      </c>
      <c r="B766" s="370" t="s">
        <v>614</v>
      </c>
      <c r="C766" s="369" t="s">
        <v>438</v>
      </c>
      <c r="D766" s="369" t="s">
        <v>401</v>
      </c>
      <c r="E766" s="566" t="s">
        <v>477</v>
      </c>
      <c r="F766" s="566"/>
      <c r="G766" s="371" t="s">
        <v>50</v>
      </c>
      <c r="H766" s="372">
        <v>1</v>
      </c>
      <c r="I766" s="373">
        <v>13.62</v>
      </c>
      <c r="J766" s="373">
        <v>13.62</v>
      </c>
    </row>
    <row r="767" spans="1:10" ht="24" customHeight="1" x14ac:dyDescent="0.2">
      <c r="A767" s="374" t="s">
        <v>462</v>
      </c>
      <c r="B767" s="375" t="s">
        <v>615</v>
      </c>
      <c r="C767" s="374" t="s">
        <v>438</v>
      </c>
      <c r="D767" s="374" t="s">
        <v>616</v>
      </c>
      <c r="E767" s="567" t="s">
        <v>465</v>
      </c>
      <c r="F767" s="567"/>
      <c r="G767" s="376" t="s">
        <v>217</v>
      </c>
      <c r="H767" s="377">
        <v>9.7999999999999997E-3</v>
      </c>
      <c r="I767" s="378">
        <v>20.37</v>
      </c>
      <c r="J767" s="378">
        <v>0.19</v>
      </c>
    </row>
    <row r="768" spans="1:10" ht="24" customHeight="1" x14ac:dyDescent="0.2">
      <c r="A768" s="374" t="s">
        <v>462</v>
      </c>
      <c r="B768" s="375" t="s">
        <v>617</v>
      </c>
      <c r="C768" s="374" t="s">
        <v>438</v>
      </c>
      <c r="D768" s="374" t="s">
        <v>618</v>
      </c>
      <c r="E768" s="567" t="s">
        <v>465</v>
      </c>
      <c r="F768" s="567"/>
      <c r="G768" s="376" t="s">
        <v>217</v>
      </c>
      <c r="H768" s="377">
        <v>5.9700000000000003E-2</v>
      </c>
      <c r="I768" s="378">
        <v>24.53</v>
      </c>
      <c r="J768" s="378">
        <v>1.46</v>
      </c>
    </row>
    <row r="769" spans="1:10" ht="25.9" customHeight="1" x14ac:dyDescent="0.2">
      <c r="A769" s="374" t="s">
        <v>462</v>
      </c>
      <c r="B769" s="375" t="s">
        <v>619</v>
      </c>
      <c r="C769" s="374" t="s">
        <v>438</v>
      </c>
      <c r="D769" s="374" t="s">
        <v>620</v>
      </c>
      <c r="E769" s="567" t="s">
        <v>477</v>
      </c>
      <c r="F769" s="567"/>
      <c r="G769" s="376" t="s">
        <v>50</v>
      </c>
      <c r="H769" s="377">
        <v>1</v>
      </c>
      <c r="I769" s="378">
        <v>11.02</v>
      </c>
      <c r="J769" s="378">
        <v>11.02</v>
      </c>
    </row>
    <row r="770" spans="1:10" ht="39" customHeight="1" x14ac:dyDescent="0.2">
      <c r="A770" s="379" t="s">
        <v>479</v>
      </c>
      <c r="B770" s="380" t="s">
        <v>621</v>
      </c>
      <c r="C770" s="379" t="s">
        <v>438</v>
      </c>
      <c r="D770" s="379" t="s">
        <v>622</v>
      </c>
      <c r="E770" s="568" t="s">
        <v>482</v>
      </c>
      <c r="F770" s="568"/>
      <c r="G770" s="381" t="s">
        <v>151</v>
      </c>
      <c r="H770" s="382">
        <v>1.333</v>
      </c>
      <c r="I770" s="383">
        <v>0.22</v>
      </c>
      <c r="J770" s="383">
        <v>0.28999999999999998</v>
      </c>
    </row>
    <row r="771" spans="1:10" ht="25.9" customHeight="1" x14ac:dyDescent="0.2">
      <c r="A771" s="379" t="s">
        <v>479</v>
      </c>
      <c r="B771" s="380" t="s">
        <v>623</v>
      </c>
      <c r="C771" s="379" t="s">
        <v>438</v>
      </c>
      <c r="D771" s="379" t="s">
        <v>624</v>
      </c>
      <c r="E771" s="568" t="s">
        <v>482</v>
      </c>
      <c r="F771" s="568"/>
      <c r="G771" s="381" t="s">
        <v>50</v>
      </c>
      <c r="H771" s="382">
        <v>2.5000000000000001E-2</v>
      </c>
      <c r="I771" s="383">
        <v>26.47</v>
      </c>
      <c r="J771" s="383">
        <v>0.66</v>
      </c>
    </row>
    <row r="772" spans="1:10" ht="25.5" x14ac:dyDescent="0.2">
      <c r="A772" s="384"/>
      <c r="B772" s="384"/>
      <c r="C772" s="384"/>
      <c r="D772" s="384"/>
      <c r="E772" s="384" t="s">
        <v>492</v>
      </c>
      <c r="F772" s="385">
        <v>1.68</v>
      </c>
      <c r="G772" s="384" t="s">
        <v>493</v>
      </c>
      <c r="H772" s="385">
        <v>0</v>
      </c>
      <c r="I772" s="384" t="s">
        <v>494</v>
      </c>
      <c r="J772" s="385">
        <v>1.68</v>
      </c>
    </row>
    <row r="773" spans="1:10" ht="25.5" x14ac:dyDescent="0.2">
      <c r="A773" s="384"/>
      <c r="B773" s="384"/>
      <c r="C773" s="384"/>
      <c r="D773" s="384"/>
      <c r="E773" s="384" t="s">
        <v>495</v>
      </c>
      <c r="F773" s="385">
        <v>3.57</v>
      </c>
      <c r="G773" s="384"/>
      <c r="H773" s="565" t="s">
        <v>496</v>
      </c>
      <c r="I773" s="565"/>
      <c r="J773" s="385">
        <v>17.190000000000001</v>
      </c>
    </row>
    <row r="774" spans="1:10" ht="49.9" customHeight="1" thickBot="1" x14ac:dyDescent="0.25">
      <c r="A774" s="386"/>
      <c r="B774" s="386"/>
      <c r="C774" s="386"/>
      <c r="D774" s="386"/>
      <c r="E774" s="386"/>
      <c r="F774" s="386"/>
      <c r="G774" s="386" t="s">
        <v>497</v>
      </c>
      <c r="H774" s="387">
        <v>573.6</v>
      </c>
      <c r="I774" s="386" t="s">
        <v>498</v>
      </c>
      <c r="J774" s="388">
        <v>9860.18</v>
      </c>
    </row>
    <row r="775" spans="1:10" ht="1.1499999999999999" customHeight="1" thickTop="1" x14ac:dyDescent="0.2">
      <c r="A775" s="389"/>
      <c r="B775" s="389"/>
      <c r="C775" s="389"/>
      <c r="D775" s="389"/>
      <c r="E775" s="389"/>
      <c r="F775" s="389"/>
      <c r="G775" s="389"/>
      <c r="H775" s="389"/>
      <c r="I775" s="389"/>
      <c r="J775" s="389"/>
    </row>
    <row r="776" spans="1:10" ht="18" customHeight="1" x14ac:dyDescent="0.2">
      <c r="A776" s="366" t="s">
        <v>908</v>
      </c>
      <c r="B776" s="367" t="s">
        <v>450</v>
      </c>
      <c r="C776" s="366" t="s">
        <v>451</v>
      </c>
      <c r="D776" s="366" t="s">
        <v>452</v>
      </c>
      <c r="E776" s="569" t="s">
        <v>453</v>
      </c>
      <c r="F776" s="569"/>
      <c r="G776" s="368" t="s">
        <v>454</v>
      </c>
      <c r="H776" s="367" t="s">
        <v>455</v>
      </c>
      <c r="I776" s="367" t="s">
        <v>456</v>
      </c>
      <c r="J776" s="367" t="s">
        <v>457</v>
      </c>
    </row>
    <row r="777" spans="1:10" ht="25.9" customHeight="1" x14ac:dyDescent="0.2">
      <c r="A777" s="369" t="s">
        <v>458</v>
      </c>
      <c r="B777" s="370" t="s">
        <v>633</v>
      </c>
      <c r="C777" s="369" t="s">
        <v>438</v>
      </c>
      <c r="D777" s="369" t="s">
        <v>381</v>
      </c>
      <c r="E777" s="566" t="s">
        <v>477</v>
      </c>
      <c r="F777" s="566"/>
      <c r="G777" s="371" t="s">
        <v>524</v>
      </c>
      <c r="H777" s="372">
        <v>1</v>
      </c>
      <c r="I777" s="373">
        <v>95.86</v>
      </c>
      <c r="J777" s="373">
        <v>95.86</v>
      </c>
    </row>
    <row r="778" spans="1:10" ht="25.9" customHeight="1" x14ac:dyDescent="0.2">
      <c r="A778" s="374" t="s">
        <v>462</v>
      </c>
      <c r="B778" s="375" t="s">
        <v>463</v>
      </c>
      <c r="C778" s="374" t="s">
        <v>438</v>
      </c>
      <c r="D778" s="374" t="s">
        <v>464</v>
      </c>
      <c r="E778" s="567" t="s">
        <v>465</v>
      </c>
      <c r="F778" s="567"/>
      <c r="G778" s="376" t="s">
        <v>217</v>
      </c>
      <c r="H778" s="377">
        <v>3.0000000000000001E-3</v>
      </c>
      <c r="I778" s="378">
        <v>20.27</v>
      </c>
      <c r="J778" s="378">
        <v>0.06</v>
      </c>
    </row>
    <row r="779" spans="1:10" ht="24" customHeight="1" x14ac:dyDescent="0.2">
      <c r="A779" s="374" t="s">
        <v>462</v>
      </c>
      <c r="B779" s="375" t="s">
        <v>466</v>
      </c>
      <c r="C779" s="374" t="s">
        <v>438</v>
      </c>
      <c r="D779" s="374" t="s">
        <v>467</v>
      </c>
      <c r="E779" s="567" t="s">
        <v>465</v>
      </c>
      <c r="F779" s="567"/>
      <c r="G779" s="376" t="s">
        <v>217</v>
      </c>
      <c r="H779" s="377">
        <v>3.0000000000000001E-3</v>
      </c>
      <c r="I779" s="378">
        <v>24.39</v>
      </c>
      <c r="J779" s="378">
        <v>7.0000000000000007E-2</v>
      </c>
    </row>
    <row r="780" spans="1:10" ht="39" customHeight="1" x14ac:dyDescent="0.2">
      <c r="A780" s="374" t="s">
        <v>462</v>
      </c>
      <c r="B780" s="375" t="s">
        <v>468</v>
      </c>
      <c r="C780" s="374" t="s">
        <v>438</v>
      </c>
      <c r="D780" s="374" t="s">
        <v>469</v>
      </c>
      <c r="E780" s="567" t="s">
        <v>470</v>
      </c>
      <c r="F780" s="567"/>
      <c r="G780" s="376" t="s">
        <v>471</v>
      </c>
      <c r="H780" s="377">
        <v>3.0000000000000001E-3</v>
      </c>
      <c r="I780" s="378">
        <v>26.27</v>
      </c>
      <c r="J780" s="378">
        <v>7.0000000000000007E-2</v>
      </c>
    </row>
    <row r="781" spans="1:10" ht="39" customHeight="1" x14ac:dyDescent="0.2">
      <c r="A781" s="374" t="s">
        <v>462</v>
      </c>
      <c r="B781" s="375" t="s">
        <v>472</v>
      </c>
      <c r="C781" s="374" t="s">
        <v>438</v>
      </c>
      <c r="D781" s="374" t="s">
        <v>473</v>
      </c>
      <c r="E781" s="567" t="s">
        <v>470</v>
      </c>
      <c r="F781" s="567"/>
      <c r="G781" s="376" t="s">
        <v>474</v>
      </c>
      <c r="H781" s="377">
        <v>1.04E-2</v>
      </c>
      <c r="I781" s="378">
        <v>24.67</v>
      </c>
      <c r="J781" s="378">
        <v>0.25</v>
      </c>
    </row>
    <row r="782" spans="1:10" ht="39" customHeight="1" x14ac:dyDescent="0.2">
      <c r="A782" s="379" t="s">
        <v>479</v>
      </c>
      <c r="B782" s="380" t="s">
        <v>634</v>
      </c>
      <c r="C782" s="379" t="s">
        <v>438</v>
      </c>
      <c r="D782" s="379" t="s">
        <v>635</v>
      </c>
      <c r="E782" s="568" t="s">
        <v>482</v>
      </c>
      <c r="F782" s="568"/>
      <c r="G782" s="381" t="s">
        <v>69</v>
      </c>
      <c r="H782" s="382">
        <v>3.855</v>
      </c>
      <c r="I782" s="383">
        <v>24.75</v>
      </c>
      <c r="J782" s="383">
        <v>95.41</v>
      </c>
    </row>
    <row r="783" spans="1:10" ht="25.5" x14ac:dyDescent="0.2">
      <c r="A783" s="384"/>
      <c r="B783" s="384"/>
      <c r="C783" s="384"/>
      <c r="D783" s="384"/>
      <c r="E783" s="384" t="s">
        <v>492</v>
      </c>
      <c r="F783" s="385">
        <v>0.3</v>
      </c>
      <c r="G783" s="384" t="s">
        <v>493</v>
      </c>
      <c r="H783" s="385">
        <v>0</v>
      </c>
      <c r="I783" s="384" t="s">
        <v>494</v>
      </c>
      <c r="J783" s="385">
        <v>0.3</v>
      </c>
    </row>
    <row r="784" spans="1:10" ht="25.5" x14ac:dyDescent="0.2">
      <c r="A784" s="384"/>
      <c r="B784" s="384"/>
      <c r="C784" s="384"/>
      <c r="D784" s="384"/>
      <c r="E784" s="384" t="s">
        <v>495</v>
      </c>
      <c r="F784" s="385">
        <v>25.18</v>
      </c>
      <c r="G784" s="384"/>
      <c r="H784" s="565" t="s">
        <v>496</v>
      </c>
      <c r="I784" s="565"/>
      <c r="J784" s="385">
        <v>121.04</v>
      </c>
    </row>
    <row r="785" spans="1:10" ht="49.9" customHeight="1" thickBot="1" x14ac:dyDescent="0.25">
      <c r="A785" s="386"/>
      <c r="B785" s="386"/>
      <c r="C785" s="386"/>
      <c r="D785" s="386"/>
      <c r="E785" s="386"/>
      <c r="F785" s="386"/>
      <c r="G785" s="386" t="s">
        <v>497</v>
      </c>
      <c r="H785" s="387">
        <v>120.6</v>
      </c>
      <c r="I785" s="386" t="s">
        <v>498</v>
      </c>
      <c r="J785" s="388">
        <v>14597.42</v>
      </c>
    </row>
    <row r="786" spans="1:10" ht="1.1499999999999999" customHeight="1" thickTop="1" x14ac:dyDescent="0.2">
      <c r="A786" s="389"/>
      <c r="B786" s="389"/>
      <c r="C786" s="389"/>
      <c r="D786" s="389"/>
      <c r="E786" s="389"/>
      <c r="F786" s="389"/>
      <c r="G786" s="389"/>
      <c r="H786" s="389"/>
      <c r="I786" s="389"/>
      <c r="J786" s="389"/>
    </row>
    <row r="787" spans="1:10" ht="18" customHeight="1" x14ac:dyDescent="0.2">
      <c r="A787" s="366" t="s">
        <v>909</v>
      </c>
      <c r="B787" s="367" t="s">
        <v>450</v>
      </c>
      <c r="C787" s="366" t="s">
        <v>451</v>
      </c>
      <c r="D787" s="366" t="s">
        <v>452</v>
      </c>
      <c r="E787" s="569" t="s">
        <v>453</v>
      </c>
      <c r="F787" s="569"/>
      <c r="G787" s="368" t="s">
        <v>454</v>
      </c>
      <c r="H787" s="367" t="s">
        <v>455</v>
      </c>
      <c r="I787" s="367" t="s">
        <v>456</v>
      </c>
      <c r="J787" s="367" t="s">
        <v>457</v>
      </c>
    </row>
    <row r="788" spans="1:10" ht="39" customHeight="1" x14ac:dyDescent="0.2">
      <c r="A788" s="369" t="s">
        <v>458</v>
      </c>
      <c r="B788" s="370" t="s">
        <v>626</v>
      </c>
      <c r="C788" s="369" t="s">
        <v>438</v>
      </c>
      <c r="D788" s="369" t="s">
        <v>627</v>
      </c>
      <c r="E788" s="566" t="s">
        <v>477</v>
      </c>
      <c r="F788" s="566"/>
      <c r="G788" s="371" t="s">
        <v>478</v>
      </c>
      <c r="H788" s="372">
        <v>1</v>
      </c>
      <c r="I788" s="373">
        <v>645.48</v>
      </c>
      <c r="J788" s="373">
        <v>645.48</v>
      </c>
    </row>
    <row r="789" spans="1:10" ht="24" customHeight="1" x14ac:dyDescent="0.2">
      <c r="A789" s="374" t="s">
        <v>462</v>
      </c>
      <c r="B789" s="375" t="s">
        <v>504</v>
      </c>
      <c r="C789" s="374" t="s">
        <v>438</v>
      </c>
      <c r="D789" s="374" t="s">
        <v>505</v>
      </c>
      <c r="E789" s="567" t="s">
        <v>465</v>
      </c>
      <c r="F789" s="567"/>
      <c r="G789" s="376" t="s">
        <v>217</v>
      </c>
      <c r="H789" s="377">
        <v>6.2066999999999997</v>
      </c>
      <c r="I789" s="378">
        <v>19.940000000000001</v>
      </c>
      <c r="J789" s="378">
        <v>123.76</v>
      </c>
    </row>
    <row r="790" spans="1:10" ht="25.9" customHeight="1" x14ac:dyDescent="0.2">
      <c r="A790" s="379" t="s">
        <v>479</v>
      </c>
      <c r="B790" s="380" t="s">
        <v>628</v>
      </c>
      <c r="C790" s="379" t="s">
        <v>438</v>
      </c>
      <c r="D790" s="379" t="s">
        <v>629</v>
      </c>
      <c r="E790" s="568" t="s">
        <v>482</v>
      </c>
      <c r="F790" s="568"/>
      <c r="G790" s="381" t="s">
        <v>478</v>
      </c>
      <c r="H790" s="382">
        <v>0.81869999999999998</v>
      </c>
      <c r="I790" s="383">
        <v>110</v>
      </c>
      <c r="J790" s="383">
        <v>90.05</v>
      </c>
    </row>
    <row r="791" spans="1:10" ht="24" customHeight="1" x14ac:dyDescent="0.2">
      <c r="A791" s="379" t="s">
        <v>479</v>
      </c>
      <c r="B791" s="380" t="s">
        <v>570</v>
      </c>
      <c r="C791" s="379" t="s">
        <v>438</v>
      </c>
      <c r="D791" s="379" t="s">
        <v>571</v>
      </c>
      <c r="E791" s="568" t="s">
        <v>482</v>
      </c>
      <c r="F791" s="568"/>
      <c r="G791" s="381" t="s">
        <v>50</v>
      </c>
      <c r="H791" s="382">
        <v>277.8415</v>
      </c>
      <c r="I791" s="383">
        <v>1.1000000000000001</v>
      </c>
      <c r="J791" s="383">
        <v>305.62</v>
      </c>
    </row>
    <row r="792" spans="1:10" ht="25.9" customHeight="1" x14ac:dyDescent="0.2">
      <c r="A792" s="379" t="s">
        <v>479</v>
      </c>
      <c r="B792" s="380" t="s">
        <v>630</v>
      </c>
      <c r="C792" s="379" t="s">
        <v>438</v>
      </c>
      <c r="D792" s="379" t="s">
        <v>631</v>
      </c>
      <c r="E792" s="568" t="s">
        <v>482</v>
      </c>
      <c r="F792" s="568"/>
      <c r="G792" s="381" t="s">
        <v>478</v>
      </c>
      <c r="H792" s="382">
        <v>0.58940000000000003</v>
      </c>
      <c r="I792" s="383">
        <v>213.87</v>
      </c>
      <c r="J792" s="383">
        <v>126.05</v>
      </c>
    </row>
    <row r="793" spans="1:10" ht="25.5" x14ac:dyDescent="0.2">
      <c r="A793" s="384"/>
      <c r="B793" s="384"/>
      <c r="C793" s="384"/>
      <c r="D793" s="384"/>
      <c r="E793" s="384" t="s">
        <v>492</v>
      </c>
      <c r="F793" s="385">
        <v>75.41</v>
      </c>
      <c r="G793" s="384" t="s">
        <v>493</v>
      </c>
      <c r="H793" s="385">
        <v>0</v>
      </c>
      <c r="I793" s="384" t="s">
        <v>494</v>
      </c>
      <c r="J793" s="385">
        <v>75.41</v>
      </c>
    </row>
    <row r="794" spans="1:10" ht="25.5" x14ac:dyDescent="0.2">
      <c r="A794" s="384"/>
      <c r="B794" s="384"/>
      <c r="C794" s="384"/>
      <c r="D794" s="384"/>
      <c r="E794" s="384" t="s">
        <v>495</v>
      </c>
      <c r="F794" s="385">
        <v>169.56</v>
      </c>
      <c r="G794" s="384"/>
      <c r="H794" s="565" t="s">
        <v>496</v>
      </c>
      <c r="I794" s="565"/>
      <c r="J794" s="385">
        <v>815.04</v>
      </c>
    </row>
    <row r="795" spans="1:10" ht="49.9" customHeight="1" thickBot="1" x14ac:dyDescent="0.25">
      <c r="A795" s="386"/>
      <c r="B795" s="386"/>
      <c r="C795" s="386"/>
      <c r="D795" s="386"/>
      <c r="E795" s="386"/>
      <c r="F795" s="386"/>
      <c r="G795" s="386" t="s">
        <v>497</v>
      </c>
      <c r="H795" s="387">
        <v>5.4</v>
      </c>
      <c r="I795" s="386" t="s">
        <v>498</v>
      </c>
      <c r="J795" s="388">
        <v>4401.21</v>
      </c>
    </row>
    <row r="796" spans="1:10" ht="1.1499999999999999" customHeight="1" thickTop="1" x14ac:dyDescent="0.2">
      <c r="A796" s="389"/>
      <c r="B796" s="389"/>
      <c r="C796" s="389"/>
      <c r="D796" s="389"/>
      <c r="E796" s="389"/>
      <c r="F796" s="389"/>
      <c r="G796" s="389"/>
      <c r="H796" s="389"/>
      <c r="I796" s="389"/>
      <c r="J796" s="389"/>
    </row>
    <row r="797" spans="1:10" ht="18" customHeight="1" x14ac:dyDescent="0.2">
      <c r="A797" s="366" t="s">
        <v>910</v>
      </c>
      <c r="B797" s="367" t="s">
        <v>450</v>
      </c>
      <c r="C797" s="366" t="s">
        <v>451</v>
      </c>
      <c r="D797" s="366" t="s">
        <v>452</v>
      </c>
      <c r="E797" s="569" t="s">
        <v>453</v>
      </c>
      <c r="F797" s="569"/>
      <c r="G797" s="368" t="s">
        <v>454</v>
      </c>
      <c r="H797" s="367" t="s">
        <v>455</v>
      </c>
      <c r="I797" s="367" t="s">
        <v>456</v>
      </c>
      <c r="J797" s="367" t="s">
        <v>457</v>
      </c>
    </row>
    <row r="798" spans="1:10" ht="39" customHeight="1" x14ac:dyDescent="0.2">
      <c r="A798" s="369" t="s">
        <v>458</v>
      </c>
      <c r="B798" s="370" t="s">
        <v>475</v>
      </c>
      <c r="C798" s="369" t="s">
        <v>438</v>
      </c>
      <c r="D798" s="369" t="s">
        <v>476</v>
      </c>
      <c r="E798" s="566" t="s">
        <v>477</v>
      </c>
      <c r="F798" s="566"/>
      <c r="G798" s="371" t="s">
        <v>478</v>
      </c>
      <c r="H798" s="372">
        <v>1</v>
      </c>
      <c r="I798" s="373">
        <v>587.76</v>
      </c>
      <c r="J798" s="373">
        <v>587.76</v>
      </c>
    </row>
    <row r="799" spans="1:10" ht="24" customHeight="1" x14ac:dyDescent="0.2">
      <c r="A799" s="374" t="s">
        <v>462</v>
      </c>
      <c r="B799" s="375" t="s">
        <v>504</v>
      </c>
      <c r="C799" s="374" t="s">
        <v>438</v>
      </c>
      <c r="D799" s="374" t="s">
        <v>505</v>
      </c>
      <c r="E799" s="567" t="s">
        <v>465</v>
      </c>
      <c r="F799" s="567"/>
      <c r="G799" s="376" t="s">
        <v>217</v>
      </c>
      <c r="H799" s="377">
        <v>6.2858000000000001</v>
      </c>
      <c r="I799" s="378">
        <v>19.940000000000001</v>
      </c>
      <c r="J799" s="378">
        <v>125.33</v>
      </c>
    </row>
    <row r="800" spans="1:10" ht="25.9" customHeight="1" x14ac:dyDescent="0.2">
      <c r="A800" s="379" t="s">
        <v>479</v>
      </c>
      <c r="B800" s="380" t="s">
        <v>628</v>
      </c>
      <c r="C800" s="379" t="s">
        <v>438</v>
      </c>
      <c r="D800" s="379" t="s">
        <v>629</v>
      </c>
      <c r="E800" s="568" t="s">
        <v>482</v>
      </c>
      <c r="F800" s="568"/>
      <c r="G800" s="381" t="s">
        <v>478</v>
      </c>
      <c r="H800" s="382">
        <v>0.8538</v>
      </c>
      <c r="I800" s="383">
        <v>110</v>
      </c>
      <c r="J800" s="383">
        <v>93.91</v>
      </c>
    </row>
    <row r="801" spans="1:10" ht="24" customHeight="1" x14ac:dyDescent="0.2">
      <c r="A801" s="379" t="s">
        <v>479</v>
      </c>
      <c r="B801" s="380" t="s">
        <v>570</v>
      </c>
      <c r="C801" s="379" t="s">
        <v>438</v>
      </c>
      <c r="D801" s="379" t="s">
        <v>571</v>
      </c>
      <c r="E801" s="568" t="s">
        <v>482</v>
      </c>
      <c r="F801" s="568"/>
      <c r="G801" s="381" t="s">
        <v>50</v>
      </c>
      <c r="H801" s="382">
        <v>218.93</v>
      </c>
      <c r="I801" s="383">
        <v>1.1000000000000001</v>
      </c>
      <c r="J801" s="383">
        <v>240.82</v>
      </c>
    </row>
    <row r="802" spans="1:10" ht="25.9" customHeight="1" x14ac:dyDescent="0.2">
      <c r="A802" s="379" t="s">
        <v>479</v>
      </c>
      <c r="B802" s="380" t="s">
        <v>630</v>
      </c>
      <c r="C802" s="379" t="s">
        <v>438</v>
      </c>
      <c r="D802" s="379" t="s">
        <v>631</v>
      </c>
      <c r="E802" s="568" t="s">
        <v>482</v>
      </c>
      <c r="F802" s="568"/>
      <c r="G802" s="381" t="s">
        <v>478</v>
      </c>
      <c r="H802" s="382">
        <v>0.59709999999999996</v>
      </c>
      <c r="I802" s="383">
        <v>213.87</v>
      </c>
      <c r="J802" s="383">
        <v>127.7</v>
      </c>
    </row>
    <row r="803" spans="1:10" ht="25.5" x14ac:dyDescent="0.2">
      <c r="A803" s="384"/>
      <c r="B803" s="384"/>
      <c r="C803" s="384"/>
      <c r="D803" s="384"/>
      <c r="E803" s="384" t="s">
        <v>492</v>
      </c>
      <c r="F803" s="385">
        <v>76.37</v>
      </c>
      <c r="G803" s="384" t="s">
        <v>493</v>
      </c>
      <c r="H803" s="385">
        <v>0</v>
      </c>
      <c r="I803" s="384" t="s">
        <v>494</v>
      </c>
      <c r="J803" s="385">
        <v>76.37</v>
      </c>
    </row>
    <row r="804" spans="1:10" ht="25.5" x14ac:dyDescent="0.2">
      <c r="A804" s="384"/>
      <c r="B804" s="384"/>
      <c r="C804" s="384"/>
      <c r="D804" s="384"/>
      <c r="E804" s="384" t="s">
        <v>495</v>
      </c>
      <c r="F804" s="385">
        <v>154.4</v>
      </c>
      <c r="G804" s="384"/>
      <c r="H804" s="565" t="s">
        <v>496</v>
      </c>
      <c r="I804" s="565"/>
      <c r="J804" s="385">
        <v>742.16</v>
      </c>
    </row>
    <row r="805" spans="1:10" ht="49.9" customHeight="1" thickBot="1" x14ac:dyDescent="0.25">
      <c r="A805" s="386"/>
      <c r="B805" s="386"/>
      <c r="C805" s="386"/>
      <c r="D805" s="386"/>
      <c r="E805" s="386"/>
      <c r="F805" s="386"/>
      <c r="G805" s="386" t="s">
        <v>497</v>
      </c>
      <c r="H805" s="387">
        <v>6.6</v>
      </c>
      <c r="I805" s="386" t="s">
        <v>498</v>
      </c>
      <c r="J805" s="388">
        <v>4898.25</v>
      </c>
    </row>
    <row r="806" spans="1:10" ht="1.1499999999999999" customHeight="1" thickTop="1" x14ac:dyDescent="0.2">
      <c r="A806" s="389"/>
      <c r="B806" s="389"/>
      <c r="C806" s="389"/>
      <c r="D806" s="389"/>
      <c r="E806" s="389"/>
      <c r="F806" s="389"/>
      <c r="G806" s="389"/>
      <c r="H806" s="389"/>
      <c r="I806" s="389"/>
      <c r="J806" s="389"/>
    </row>
    <row r="807" spans="1:10" ht="18" customHeight="1" x14ac:dyDescent="0.2">
      <c r="A807" s="366" t="s">
        <v>911</v>
      </c>
      <c r="B807" s="367" t="s">
        <v>450</v>
      </c>
      <c r="C807" s="366" t="s">
        <v>451</v>
      </c>
      <c r="D807" s="366" t="s">
        <v>452</v>
      </c>
      <c r="E807" s="569" t="s">
        <v>453</v>
      </c>
      <c r="F807" s="569"/>
      <c r="G807" s="368" t="s">
        <v>454</v>
      </c>
      <c r="H807" s="367" t="s">
        <v>455</v>
      </c>
      <c r="I807" s="367" t="s">
        <v>456</v>
      </c>
      <c r="J807" s="367" t="s">
        <v>457</v>
      </c>
    </row>
    <row r="808" spans="1:10" ht="39" customHeight="1" x14ac:dyDescent="0.2">
      <c r="A808" s="369" t="s">
        <v>458</v>
      </c>
      <c r="B808" s="370" t="s">
        <v>614</v>
      </c>
      <c r="C808" s="369" t="s">
        <v>438</v>
      </c>
      <c r="D808" s="369" t="s">
        <v>401</v>
      </c>
      <c r="E808" s="566" t="s">
        <v>477</v>
      </c>
      <c r="F808" s="566"/>
      <c r="G808" s="371" t="s">
        <v>50</v>
      </c>
      <c r="H808" s="372">
        <v>1</v>
      </c>
      <c r="I808" s="373">
        <v>13.62</v>
      </c>
      <c r="J808" s="373">
        <v>13.62</v>
      </c>
    </row>
    <row r="809" spans="1:10" ht="24" customHeight="1" x14ac:dyDescent="0.2">
      <c r="A809" s="374" t="s">
        <v>462</v>
      </c>
      <c r="B809" s="375" t="s">
        <v>615</v>
      </c>
      <c r="C809" s="374" t="s">
        <v>438</v>
      </c>
      <c r="D809" s="374" t="s">
        <v>616</v>
      </c>
      <c r="E809" s="567" t="s">
        <v>465</v>
      </c>
      <c r="F809" s="567"/>
      <c r="G809" s="376" t="s">
        <v>217</v>
      </c>
      <c r="H809" s="377">
        <v>9.7999999999999997E-3</v>
      </c>
      <c r="I809" s="378">
        <v>20.37</v>
      </c>
      <c r="J809" s="378">
        <v>0.19</v>
      </c>
    </row>
    <row r="810" spans="1:10" ht="24" customHeight="1" x14ac:dyDescent="0.2">
      <c r="A810" s="374" t="s">
        <v>462</v>
      </c>
      <c r="B810" s="375" t="s">
        <v>617</v>
      </c>
      <c r="C810" s="374" t="s">
        <v>438</v>
      </c>
      <c r="D810" s="374" t="s">
        <v>618</v>
      </c>
      <c r="E810" s="567" t="s">
        <v>465</v>
      </c>
      <c r="F810" s="567"/>
      <c r="G810" s="376" t="s">
        <v>217</v>
      </c>
      <c r="H810" s="377">
        <v>5.9700000000000003E-2</v>
      </c>
      <c r="I810" s="378">
        <v>24.53</v>
      </c>
      <c r="J810" s="378">
        <v>1.46</v>
      </c>
    </row>
    <row r="811" spans="1:10" ht="25.9" customHeight="1" x14ac:dyDescent="0.2">
      <c r="A811" s="374" t="s">
        <v>462</v>
      </c>
      <c r="B811" s="375" t="s">
        <v>619</v>
      </c>
      <c r="C811" s="374" t="s">
        <v>438</v>
      </c>
      <c r="D811" s="374" t="s">
        <v>620</v>
      </c>
      <c r="E811" s="567" t="s">
        <v>477</v>
      </c>
      <c r="F811" s="567"/>
      <c r="G811" s="376" t="s">
        <v>50</v>
      </c>
      <c r="H811" s="377">
        <v>1</v>
      </c>
      <c r="I811" s="378">
        <v>11.02</v>
      </c>
      <c r="J811" s="378">
        <v>11.02</v>
      </c>
    </row>
    <row r="812" spans="1:10" ht="39" customHeight="1" x14ac:dyDescent="0.2">
      <c r="A812" s="379" t="s">
        <v>479</v>
      </c>
      <c r="B812" s="380" t="s">
        <v>621</v>
      </c>
      <c r="C812" s="379" t="s">
        <v>438</v>
      </c>
      <c r="D812" s="379" t="s">
        <v>622</v>
      </c>
      <c r="E812" s="568" t="s">
        <v>482</v>
      </c>
      <c r="F812" s="568"/>
      <c r="G812" s="381" t="s">
        <v>151</v>
      </c>
      <c r="H812" s="382">
        <v>1.333</v>
      </c>
      <c r="I812" s="383">
        <v>0.22</v>
      </c>
      <c r="J812" s="383">
        <v>0.28999999999999998</v>
      </c>
    </row>
    <row r="813" spans="1:10" ht="25.9" customHeight="1" x14ac:dyDescent="0.2">
      <c r="A813" s="379" t="s">
        <v>479</v>
      </c>
      <c r="B813" s="380" t="s">
        <v>623</v>
      </c>
      <c r="C813" s="379" t="s">
        <v>438</v>
      </c>
      <c r="D813" s="379" t="s">
        <v>624</v>
      </c>
      <c r="E813" s="568" t="s">
        <v>482</v>
      </c>
      <c r="F813" s="568"/>
      <c r="G813" s="381" t="s">
        <v>50</v>
      </c>
      <c r="H813" s="382">
        <v>2.5000000000000001E-2</v>
      </c>
      <c r="I813" s="383">
        <v>26.47</v>
      </c>
      <c r="J813" s="383">
        <v>0.66</v>
      </c>
    </row>
    <row r="814" spans="1:10" ht="25.5" x14ac:dyDescent="0.2">
      <c r="A814" s="384"/>
      <c r="B814" s="384"/>
      <c r="C814" s="384"/>
      <c r="D814" s="384"/>
      <c r="E814" s="384" t="s">
        <v>492</v>
      </c>
      <c r="F814" s="385">
        <v>1.68</v>
      </c>
      <c r="G814" s="384" t="s">
        <v>493</v>
      </c>
      <c r="H814" s="385">
        <v>0</v>
      </c>
      <c r="I814" s="384" t="s">
        <v>494</v>
      </c>
      <c r="J814" s="385">
        <v>1.68</v>
      </c>
    </row>
    <row r="815" spans="1:10" ht="25.5" x14ac:dyDescent="0.2">
      <c r="A815" s="384"/>
      <c r="B815" s="384"/>
      <c r="C815" s="384"/>
      <c r="D815" s="384"/>
      <c r="E815" s="384" t="s">
        <v>495</v>
      </c>
      <c r="F815" s="385">
        <v>3.57</v>
      </c>
      <c r="G815" s="384"/>
      <c r="H815" s="565" t="s">
        <v>496</v>
      </c>
      <c r="I815" s="565"/>
      <c r="J815" s="385">
        <v>17.190000000000001</v>
      </c>
    </row>
    <row r="816" spans="1:10" ht="49.9" customHeight="1" thickBot="1" x14ac:dyDescent="0.25">
      <c r="A816" s="386"/>
      <c r="B816" s="386"/>
      <c r="C816" s="386"/>
      <c r="D816" s="386"/>
      <c r="E816" s="386"/>
      <c r="F816" s="386"/>
      <c r="G816" s="386" t="s">
        <v>497</v>
      </c>
      <c r="H816" s="387">
        <v>573.6</v>
      </c>
      <c r="I816" s="386" t="s">
        <v>498</v>
      </c>
      <c r="J816" s="388">
        <v>9860.18</v>
      </c>
    </row>
    <row r="817" spans="1:10" ht="1.1499999999999999" customHeight="1" thickTop="1" x14ac:dyDescent="0.2">
      <c r="A817" s="389"/>
      <c r="B817" s="389"/>
      <c r="C817" s="389"/>
      <c r="D817" s="389"/>
      <c r="E817" s="389"/>
      <c r="F817" s="389"/>
      <c r="G817" s="389"/>
      <c r="H817" s="389"/>
      <c r="I817" s="389"/>
      <c r="J817" s="389"/>
    </row>
    <row r="818" spans="1:10" ht="18" customHeight="1" x14ac:dyDescent="0.2">
      <c r="A818" s="366" t="s">
        <v>912</v>
      </c>
      <c r="B818" s="367" t="s">
        <v>450</v>
      </c>
      <c r="C818" s="366" t="s">
        <v>451</v>
      </c>
      <c r="D818" s="366" t="s">
        <v>452</v>
      </c>
      <c r="E818" s="569" t="s">
        <v>453</v>
      </c>
      <c r="F818" s="569"/>
      <c r="G818" s="368" t="s">
        <v>454</v>
      </c>
      <c r="H818" s="367" t="s">
        <v>455</v>
      </c>
      <c r="I818" s="367" t="s">
        <v>456</v>
      </c>
      <c r="J818" s="367" t="s">
        <v>457</v>
      </c>
    </row>
    <row r="819" spans="1:10" ht="39" customHeight="1" x14ac:dyDescent="0.2">
      <c r="A819" s="369" t="s">
        <v>458</v>
      </c>
      <c r="B819" s="370" t="s">
        <v>626</v>
      </c>
      <c r="C819" s="369" t="s">
        <v>438</v>
      </c>
      <c r="D819" s="369" t="s">
        <v>627</v>
      </c>
      <c r="E819" s="566" t="s">
        <v>477</v>
      </c>
      <c r="F819" s="566"/>
      <c r="G819" s="371" t="s">
        <v>478</v>
      </c>
      <c r="H819" s="372">
        <v>1</v>
      </c>
      <c r="I819" s="373">
        <v>645.48</v>
      </c>
      <c r="J819" s="373">
        <v>645.48</v>
      </c>
    </row>
    <row r="820" spans="1:10" ht="24" customHeight="1" x14ac:dyDescent="0.2">
      <c r="A820" s="374" t="s">
        <v>462</v>
      </c>
      <c r="B820" s="375" t="s">
        <v>504</v>
      </c>
      <c r="C820" s="374" t="s">
        <v>438</v>
      </c>
      <c r="D820" s="374" t="s">
        <v>505</v>
      </c>
      <c r="E820" s="567" t="s">
        <v>465</v>
      </c>
      <c r="F820" s="567"/>
      <c r="G820" s="376" t="s">
        <v>217</v>
      </c>
      <c r="H820" s="377">
        <v>6.2066999999999997</v>
      </c>
      <c r="I820" s="378">
        <v>19.940000000000001</v>
      </c>
      <c r="J820" s="378">
        <v>123.76</v>
      </c>
    </row>
    <row r="821" spans="1:10" ht="25.9" customHeight="1" x14ac:dyDescent="0.2">
      <c r="A821" s="379" t="s">
        <v>479</v>
      </c>
      <c r="B821" s="380" t="s">
        <v>628</v>
      </c>
      <c r="C821" s="379" t="s">
        <v>438</v>
      </c>
      <c r="D821" s="379" t="s">
        <v>629</v>
      </c>
      <c r="E821" s="568" t="s">
        <v>482</v>
      </c>
      <c r="F821" s="568"/>
      <c r="G821" s="381" t="s">
        <v>478</v>
      </c>
      <c r="H821" s="382">
        <v>0.81869999999999998</v>
      </c>
      <c r="I821" s="383">
        <v>110</v>
      </c>
      <c r="J821" s="383">
        <v>90.05</v>
      </c>
    </row>
    <row r="822" spans="1:10" ht="24" customHeight="1" x14ac:dyDescent="0.2">
      <c r="A822" s="379" t="s">
        <v>479</v>
      </c>
      <c r="B822" s="380" t="s">
        <v>570</v>
      </c>
      <c r="C822" s="379" t="s">
        <v>438</v>
      </c>
      <c r="D822" s="379" t="s">
        <v>571</v>
      </c>
      <c r="E822" s="568" t="s">
        <v>482</v>
      </c>
      <c r="F822" s="568"/>
      <c r="G822" s="381" t="s">
        <v>50</v>
      </c>
      <c r="H822" s="382">
        <v>277.8415</v>
      </c>
      <c r="I822" s="383">
        <v>1.1000000000000001</v>
      </c>
      <c r="J822" s="383">
        <v>305.62</v>
      </c>
    </row>
    <row r="823" spans="1:10" ht="25.9" customHeight="1" x14ac:dyDescent="0.2">
      <c r="A823" s="379" t="s">
        <v>479</v>
      </c>
      <c r="B823" s="380" t="s">
        <v>630</v>
      </c>
      <c r="C823" s="379" t="s">
        <v>438</v>
      </c>
      <c r="D823" s="379" t="s">
        <v>631</v>
      </c>
      <c r="E823" s="568" t="s">
        <v>482</v>
      </c>
      <c r="F823" s="568"/>
      <c r="G823" s="381" t="s">
        <v>478</v>
      </c>
      <c r="H823" s="382">
        <v>0.58940000000000003</v>
      </c>
      <c r="I823" s="383">
        <v>213.87</v>
      </c>
      <c r="J823" s="383">
        <v>126.05</v>
      </c>
    </row>
    <row r="824" spans="1:10" ht="25.5" x14ac:dyDescent="0.2">
      <c r="A824" s="384"/>
      <c r="B824" s="384"/>
      <c r="C824" s="384"/>
      <c r="D824" s="384"/>
      <c r="E824" s="384" t="s">
        <v>492</v>
      </c>
      <c r="F824" s="385">
        <v>75.41</v>
      </c>
      <c r="G824" s="384" t="s">
        <v>493</v>
      </c>
      <c r="H824" s="385">
        <v>0</v>
      </c>
      <c r="I824" s="384" t="s">
        <v>494</v>
      </c>
      <c r="J824" s="385">
        <v>75.41</v>
      </c>
    </row>
    <row r="825" spans="1:10" ht="25.5" x14ac:dyDescent="0.2">
      <c r="A825" s="384"/>
      <c r="B825" s="384"/>
      <c r="C825" s="384"/>
      <c r="D825" s="384"/>
      <c r="E825" s="384" t="s">
        <v>495</v>
      </c>
      <c r="F825" s="385">
        <v>169.56</v>
      </c>
      <c r="G825" s="384"/>
      <c r="H825" s="565" t="s">
        <v>496</v>
      </c>
      <c r="I825" s="565"/>
      <c r="J825" s="385">
        <v>815.04</v>
      </c>
    </row>
    <row r="826" spans="1:10" ht="49.9" customHeight="1" thickBot="1" x14ac:dyDescent="0.25">
      <c r="A826" s="386"/>
      <c r="B826" s="386"/>
      <c r="C826" s="386"/>
      <c r="D826" s="386"/>
      <c r="E826" s="386"/>
      <c r="F826" s="386"/>
      <c r="G826" s="386" t="s">
        <v>497</v>
      </c>
      <c r="H826" s="387">
        <v>5.4</v>
      </c>
      <c r="I826" s="386" t="s">
        <v>498</v>
      </c>
      <c r="J826" s="388">
        <v>4401.21</v>
      </c>
    </row>
    <row r="827" spans="1:10" ht="1.1499999999999999" customHeight="1" thickTop="1" x14ac:dyDescent="0.2">
      <c r="A827" s="389"/>
      <c r="B827" s="389"/>
      <c r="C827" s="389"/>
      <c r="D827" s="389"/>
      <c r="E827" s="389"/>
      <c r="F827" s="389"/>
      <c r="G827" s="389"/>
      <c r="H827" s="389"/>
      <c r="I827" s="389"/>
      <c r="J827" s="389"/>
    </row>
    <row r="828" spans="1:10" ht="18" customHeight="1" x14ac:dyDescent="0.2">
      <c r="A828" s="366" t="s">
        <v>913</v>
      </c>
      <c r="B828" s="367" t="s">
        <v>450</v>
      </c>
      <c r="C828" s="366" t="s">
        <v>451</v>
      </c>
      <c r="D828" s="366" t="s">
        <v>452</v>
      </c>
      <c r="E828" s="569" t="s">
        <v>453</v>
      </c>
      <c r="F828" s="569"/>
      <c r="G828" s="368" t="s">
        <v>454</v>
      </c>
      <c r="H828" s="367" t="s">
        <v>455</v>
      </c>
      <c r="I828" s="367" t="s">
        <v>456</v>
      </c>
      <c r="J828" s="367" t="s">
        <v>457</v>
      </c>
    </row>
    <row r="829" spans="1:10" ht="25.9" customHeight="1" x14ac:dyDescent="0.2">
      <c r="A829" s="369" t="s">
        <v>458</v>
      </c>
      <c r="B829" s="370" t="s">
        <v>633</v>
      </c>
      <c r="C829" s="369" t="s">
        <v>438</v>
      </c>
      <c r="D829" s="369" t="s">
        <v>381</v>
      </c>
      <c r="E829" s="566" t="s">
        <v>477</v>
      </c>
      <c r="F829" s="566"/>
      <c r="G829" s="371" t="s">
        <v>524</v>
      </c>
      <c r="H829" s="372">
        <v>1</v>
      </c>
      <c r="I829" s="373">
        <v>95.86</v>
      </c>
      <c r="J829" s="373">
        <v>95.86</v>
      </c>
    </row>
    <row r="830" spans="1:10" ht="25.9" customHeight="1" x14ac:dyDescent="0.2">
      <c r="A830" s="374" t="s">
        <v>462</v>
      </c>
      <c r="B830" s="375" t="s">
        <v>463</v>
      </c>
      <c r="C830" s="374" t="s">
        <v>438</v>
      </c>
      <c r="D830" s="374" t="s">
        <v>464</v>
      </c>
      <c r="E830" s="567" t="s">
        <v>465</v>
      </c>
      <c r="F830" s="567"/>
      <c r="G830" s="376" t="s">
        <v>217</v>
      </c>
      <c r="H830" s="377">
        <v>3.0000000000000001E-3</v>
      </c>
      <c r="I830" s="378">
        <v>20.27</v>
      </c>
      <c r="J830" s="378">
        <v>0.06</v>
      </c>
    </row>
    <row r="831" spans="1:10" ht="24" customHeight="1" x14ac:dyDescent="0.2">
      <c r="A831" s="374" t="s">
        <v>462</v>
      </c>
      <c r="B831" s="375" t="s">
        <v>466</v>
      </c>
      <c r="C831" s="374" t="s">
        <v>438</v>
      </c>
      <c r="D831" s="374" t="s">
        <v>467</v>
      </c>
      <c r="E831" s="567" t="s">
        <v>465</v>
      </c>
      <c r="F831" s="567"/>
      <c r="G831" s="376" t="s">
        <v>217</v>
      </c>
      <c r="H831" s="377">
        <v>3.0000000000000001E-3</v>
      </c>
      <c r="I831" s="378">
        <v>24.39</v>
      </c>
      <c r="J831" s="378">
        <v>7.0000000000000007E-2</v>
      </c>
    </row>
    <row r="832" spans="1:10" ht="39" customHeight="1" x14ac:dyDescent="0.2">
      <c r="A832" s="374" t="s">
        <v>462</v>
      </c>
      <c r="B832" s="375" t="s">
        <v>468</v>
      </c>
      <c r="C832" s="374" t="s">
        <v>438</v>
      </c>
      <c r="D832" s="374" t="s">
        <v>469</v>
      </c>
      <c r="E832" s="567" t="s">
        <v>470</v>
      </c>
      <c r="F832" s="567"/>
      <c r="G832" s="376" t="s">
        <v>471</v>
      </c>
      <c r="H832" s="377">
        <v>3.0000000000000001E-3</v>
      </c>
      <c r="I832" s="378">
        <v>26.27</v>
      </c>
      <c r="J832" s="378">
        <v>7.0000000000000007E-2</v>
      </c>
    </row>
    <row r="833" spans="1:10" ht="39" customHeight="1" x14ac:dyDescent="0.2">
      <c r="A833" s="374" t="s">
        <v>462</v>
      </c>
      <c r="B833" s="375" t="s">
        <v>472</v>
      </c>
      <c r="C833" s="374" t="s">
        <v>438</v>
      </c>
      <c r="D833" s="374" t="s">
        <v>473</v>
      </c>
      <c r="E833" s="567" t="s">
        <v>470</v>
      </c>
      <c r="F833" s="567"/>
      <c r="G833" s="376" t="s">
        <v>474</v>
      </c>
      <c r="H833" s="377">
        <v>1.04E-2</v>
      </c>
      <c r="I833" s="378">
        <v>24.67</v>
      </c>
      <c r="J833" s="378">
        <v>0.25</v>
      </c>
    </row>
    <row r="834" spans="1:10" ht="39" customHeight="1" x14ac:dyDescent="0.2">
      <c r="A834" s="379" t="s">
        <v>479</v>
      </c>
      <c r="B834" s="380" t="s">
        <v>634</v>
      </c>
      <c r="C834" s="379" t="s">
        <v>438</v>
      </c>
      <c r="D834" s="379" t="s">
        <v>635</v>
      </c>
      <c r="E834" s="568" t="s">
        <v>482</v>
      </c>
      <c r="F834" s="568"/>
      <c r="G834" s="381" t="s">
        <v>69</v>
      </c>
      <c r="H834" s="382">
        <v>3.855</v>
      </c>
      <c r="I834" s="383">
        <v>24.75</v>
      </c>
      <c r="J834" s="383">
        <v>95.41</v>
      </c>
    </row>
    <row r="835" spans="1:10" ht="25.5" x14ac:dyDescent="0.2">
      <c r="A835" s="384"/>
      <c r="B835" s="384"/>
      <c r="C835" s="384"/>
      <c r="D835" s="384"/>
      <c r="E835" s="384" t="s">
        <v>492</v>
      </c>
      <c r="F835" s="385">
        <v>0.3</v>
      </c>
      <c r="G835" s="384" t="s">
        <v>493</v>
      </c>
      <c r="H835" s="385">
        <v>0</v>
      </c>
      <c r="I835" s="384" t="s">
        <v>494</v>
      </c>
      <c r="J835" s="385">
        <v>0.3</v>
      </c>
    </row>
    <row r="836" spans="1:10" ht="25.5" x14ac:dyDescent="0.2">
      <c r="A836" s="384"/>
      <c r="B836" s="384"/>
      <c r="C836" s="384"/>
      <c r="D836" s="384"/>
      <c r="E836" s="384" t="s">
        <v>495</v>
      </c>
      <c r="F836" s="385">
        <v>25.18</v>
      </c>
      <c r="G836" s="384"/>
      <c r="H836" s="565" t="s">
        <v>496</v>
      </c>
      <c r="I836" s="565"/>
      <c r="J836" s="385">
        <v>121.04</v>
      </c>
    </row>
    <row r="837" spans="1:10" ht="49.9" customHeight="1" thickBot="1" x14ac:dyDescent="0.25">
      <c r="A837" s="386"/>
      <c r="B837" s="386"/>
      <c r="C837" s="386"/>
      <c r="D837" s="386"/>
      <c r="E837" s="386"/>
      <c r="F837" s="386"/>
      <c r="G837" s="386" t="s">
        <v>497</v>
      </c>
      <c r="H837" s="387">
        <v>120.6</v>
      </c>
      <c r="I837" s="386" t="s">
        <v>498</v>
      </c>
      <c r="J837" s="388">
        <v>14597.42</v>
      </c>
    </row>
    <row r="838" spans="1:10" ht="1.1499999999999999" customHeight="1" thickTop="1" x14ac:dyDescent="0.2">
      <c r="A838" s="389"/>
      <c r="B838" s="389"/>
      <c r="C838" s="389"/>
      <c r="D838" s="389"/>
      <c r="E838" s="389"/>
      <c r="F838" s="389"/>
      <c r="G838" s="389"/>
      <c r="H838" s="389"/>
      <c r="I838" s="389"/>
      <c r="J838" s="389"/>
    </row>
    <row r="839" spans="1:10" ht="18" customHeight="1" x14ac:dyDescent="0.2">
      <c r="A839" s="366" t="s">
        <v>914</v>
      </c>
      <c r="B839" s="367" t="s">
        <v>450</v>
      </c>
      <c r="C839" s="366" t="s">
        <v>451</v>
      </c>
      <c r="D839" s="366" t="s">
        <v>452</v>
      </c>
      <c r="E839" s="569" t="s">
        <v>453</v>
      </c>
      <c r="F839" s="569"/>
      <c r="G839" s="368" t="s">
        <v>454</v>
      </c>
      <c r="H839" s="367" t="s">
        <v>455</v>
      </c>
      <c r="I839" s="367" t="s">
        <v>456</v>
      </c>
      <c r="J839" s="367" t="s">
        <v>457</v>
      </c>
    </row>
    <row r="840" spans="1:10" ht="24" customHeight="1" x14ac:dyDescent="0.2">
      <c r="A840" s="369" t="s">
        <v>458</v>
      </c>
      <c r="B840" s="370" t="s">
        <v>501</v>
      </c>
      <c r="C840" s="369" t="s">
        <v>438</v>
      </c>
      <c r="D840" s="369" t="s">
        <v>502</v>
      </c>
      <c r="E840" s="566" t="s">
        <v>503</v>
      </c>
      <c r="F840" s="566"/>
      <c r="G840" s="371" t="s">
        <v>478</v>
      </c>
      <c r="H840" s="372">
        <v>1</v>
      </c>
      <c r="I840" s="373">
        <v>78.87</v>
      </c>
      <c r="J840" s="373">
        <v>78.87</v>
      </c>
    </row>
    <row r="841" spans="1:10" ht="24" customHeight="1" x14ac:dyDescent="0.2">
      <c r="A841" s="374" t="s">
        <v>462</v>
      </c>
      <c r="B841" s="375" t="s">
        <v>504</v>
      </c>
      <c r="C841" s="374" t="s">
        <v>438</v>
      </c>
      <c r="D841" s="374" t="s">
        <v>505</v>
      </c>
      <c r="E841" s="567" t="s">
        <v>465</v>
      </c>
      <c r="F841" s="567"/>
      <c r="G841" s="376" t="s">
        <v>217</v>
      </c>
      <c r="H841" s="377">
        <v>3.9557666999999999</v>
      </c>
      <c r="I841" s="378">
        <v>19.940000000000001</v>
      </c>
      <c r="J841" s="378">
        <v>78.87</v>
      </c>
    </row>
    <row r="842" spans="1:10" ht="25.5" x14ac:dyDescent="0.2">
      <c r="A842" s="384"/>
      <c r="B842" s="384"/>
      <c r="C842" s="384"/>
      <c r="D842" s="384"/>
      <c r="E842" s="384" t="s">
        <v>492</v>
      </c>
      <c r="F842" s="385">
        <v>48.06</v>
      </c>
      <c r="G842" s="384" t="s">
        <v>493</v>
      </c>
      <c r="H842" s="385">
        <v>0</v>
      </c>
      <c r="I842" s="384" t="s">
        <v>494</v>
      </c>
      <c r="J842" s="385">
        <v>48.06</v>
      </c>
    </row>
    <row r="843" spans="1:10" ht="25.5" x14ac:dyDescent="0.2">
      <c r="A843" s="384"/>
      <c r="B843" s="384"/>
      <c r="C843" s="384"/>
      <c r="D843" s="384"/>
      <c r="E843" s="384" t="s">
        <v>495</v>
      </c>
      <c r="F843" s="385">
        <v>20.71</v>
      </c>
      <c r="G843" s="384"/>
      <c r="H843" s="565" t="s">
        <v>496</v>
      </c>
      <c r="I843" s="565"/>
      <c r="J843" s="385">
        <v>99.58</v>
      </c>
    </row>
    <row r="844" spans="1:10" ht="49.9" customHeight="1" thickBot="1" x14ac:dyDescent="0.25">
      <c r="A844" s="386"/>
      <c r="B844" s="386"/>
      <c r="C844" s="386"/>
      <c r="D844" s="386"/>
      <c r="E844" s="386"/>
      <c r="F844" s="386"/>
      <c r="G844" s="386" t="s">
        <v>497</v>
      </c>
      <c r="H844" s="387">
        <v>252</v>
      </c>
      <c r="I844" s="386" t="s">
        <v>498</v>
      </c>
      <c r="J844" s="388">
        <v>25094.16</v>
      </c>
    </row>
    <row r="845" spans="1:10" ht="1.1499999999999999" customHeight="1" thickTop="1" x14ac:dyDescent="0.2">
      <c r="A845" s="389"/>
      <c r="B845" s="389"/>
      <c r="C845" s="389"/>
      <c r="D845" s="389"/>
      <c r="E845" s="389"/>
      <c r="F845" s="389"/>
      <c r="G845" s="389"/>
      <c r="H845" s="389"/>
      <c r="I845" s="389"/>
      <c r="J845" s="389"/>
    </row>
    <row r="846" spans="1:10" ht="18" customHeight="1" x14ac:dyDescent="0.2">
      <c r="A846" s="366" t="s">
        <v>915</v>
      </c>
      <c r="B846" s="367" t="s">
        <v>450</v>
      </c>
      <c r="C846" s="366" t="s">
        <v>451</v>
      </c>
      <c r="D846" s="366" t="s">
        <v>452</v>
      </c>
      <c r="E846" s="569" t="s">
        <v>453</v>
      </c>
      <c r="F846" s="569"/>
      <c r="G846" s="368" t="s">
        <v>454</v>
      </c>
      <c r="H846" s="367" t="s">
        <v>455</v>
      </c>
      <c r="I846" s="367" t="s">
        <v>456</v>
      </c>
      <c r="J846" s="367" t="s">
        <v>457</v>
      </c>
    </row>
    <row r="847" spans="1:10" ht="25.9" customHeight="1" x14ac:dyDescent="0.2">
      <c r="A847" s="390" t="s">
        <v>479</v>
      </c>
      <c r="B847" s="391" t="s">
        <v>630</v>
      </c>
      <c r="C847" s="390" t="s">
        <v>438</v>
      </c>
      <c r="D847" s="390" t="s">
        <v>631</v>
      </c>
      <c r="E847" s="570" t="s">
        <v>482</v>
      </c>
      <c r="F847" s="570"/>
      <c r="G847" s="392" t="s">
        <v>478</v>
      </c>
      <c r="H847" s="393">
        <v>1</v>
      </c>
      <c r="I847" s="394">
        <v>213.87</v>
      </c>
      <c r="J847" s="394">
        <v>213.87</v>
      </c>
    </row>
    <row r="848" spans="1:10" ht="25.5" x14ac:dyDescent="0.2">
      <c r="A848" s="384"/>
      <c r="B848" s="384"/>
      <c r="C848" s="384"/>
      <c r="D848" s="384"/>
      <c r="E848" s="384" t="s">
        <v>492</v>
      </c>
      <c r="F848" s="385">
        <v>0</v>
      </c>
      <c r="G848" s="384" t="s">
        <v>493</v>
      </c>
      <c r="H848" s="385">
        <v>0</v>
      </c>
      <c r="I848" s="384" t="s">
        <v>494</v>
      </c>
      <c r="J848" s="385">
        <v>0</v>
      </c>
    </row>
    <row r="849" spans="1:10" ht="25.5" x14ac:dyDescent="0.2">
      <c r="A849" s="384"/>
      <c r="B849" s="384"/>
      <c r="C849" s="384"/>
      <c r="D849" s="384"/>
      <c r="E849" s="384" t="s">
        <v>495</v>
      </c>
      <c r="F849" s="385">
        <v>56.18</v>
      </c>
      <c r="G849" s="384"/>
      <c r="H849" s="565" t="s">
        <v>496</v>
      </c>
      <c r="I849" s="565"/>
      <c r="J849" s="385">
        <v>270.05</v>
      </c>
    </row>
    <row r="850" spans="1:10" ht="49.9" customHeight="1" thickBot="1" x14ac:dyDescent="0.25">
      <c r="A850" s="386"/>
      <c r="B850" s="386"/>
      <c r="C850" s="386"/>
      <c r="D850" s="386"/>
      <c r="E850" s="386"/>
      <c r="F850" s="386"/>
      <c r="G850" s="386" t="s">
        <v>497</v>
      </c>
      <c r="H850" s="387">
        <v>52.8</v>
      </c>
      <c r="I850" s="386" t="s">
        <v>498</v>
      </c>
      <c r="J850" s="388">
        <v>14258.64</v>
      </c>
    </row>
    <row r="851" spans="1:10" ht="1.1499999999999999" customHeight="1" thickTop="1" x14ac:dyDescent="0.2">
      <c r="A851" s="389"/>
      <c r="B851" s="389"/>
      <c r="C851" s="389"/>
      <c r="D851" s="389"/>
      <c r="E851" s="389"/>
      <c r="F851" s="389"/>
      <c r="G851" s="389"/>
      <c r="H851" s="389"/>
      <c r="I851" s="389"/>
      <c r="J851" s="389"/>
    </row>
    <row r="852" spans="1:10" ht="18" customHeight="1" x14ac:dyDescent="0.2">
      <c r="A852" s="366" t="s">
        <v>916</v>
      </c>
      <c r="B852" s="367" t="s">
        <v>450</v>
      </c>
      <c r="C852" s="366" t="s">
        <v>451</v>
      </c>
      <c r="D852" s="366" t="s">
        <v>452</v>
      </c>
      <c r="E852" s="569" t="s">
        <v>453</v>
      </c>
      <c r="F852" s="569"/>
      <c r="G852" s="368" t="s">
        <v>454</v>
      </c>
      <c r="H852" s="367" t="s">
        <v>455</v>
      </c>
      <c r="I852" s="367" t="s">
        <v>456</v>
      </c>
      <c r="J852" s="367" t="s">
        <v>457</v>
      </c>
    </row>
    <row r="853" spans="1:10" ht="52.15" customHeight="1" x14ac:dyDescent="0.2">
      <c r="A853" s="369" t="s">
        <v>458</v>
      </c>
      <c r="B853" s="370" t="s">
        <v>521</v>
      </c>
      <c r="C853" s="369" t="s">
        <v>438</v>
      </c>
      <c r="D853" s="369" t="s">
        <v>522</v>
      </c>
      <c r="E853" s="566" t="s">
        <v>523</v>
      </c>
      <c r="F853" s="566"/>
      <c r="G853" s="371" t="s">
        <v>524</v>
      </c>
      <c r="H853" s="372">
        <v>1</v>
      </c>
      <c r="I853" s="373">
        <v>82.48</v>
      </c>
      <c r="J853" s="373">
        <v>82.48</v>
      </c>
    </row>
    <row r="854" spans="1:10" ht="52.15" customHeight="1" x14ac:dyDescent="0.2">
      <c r="A854" s="374" t="s">
        <v>462</v>
      </c>
      <c r="B854" s="375" t="s">
        <v>525</v>
      </c>
      <c r="C854" s="374" t="s">
        <v>438</v>
      </c>
      <c r="D854" s="374" t="s">
        <v>526</v>
      </c>
      <c r="E854" s="567" t="s">
        <v>465</v>
      </c>
      <c r="F854" s="567"/>
      <c r="G854" s="376" t="s">
        <v>478</v>
      </c>
      <c r="H854" s="377">
        <v>9.7999999999999997E-3</v>
      </c>
      <c r="I854" s="378">
        <v>900.76</v>
      </c>
      <c r="J854" s="378">
        <v>8.82</v>
      </c>
    </row>
    <row r="855" spans="1:10" ht="24" customHeight="1" x14ac:dyDescent="0.2">
      <c r="A855" s="374" t="s">
        <v>462</v>
      </c>
      <c r="B855" s="375" t="s">
        <v>509</v>
      </c>
      <c r="C855" s="374" t="s">
        <v>438</v>
      </c>
      <c r="D855" s="374" t="s">
        <v>510</v>
      </c>
      <c r="E855" s="567" t="s">
        <v>465</v>
      </c>
      <c r="F855" s="567"/>
      <c r="G855" s="376" t="s">
        <v>217</v>
      </c>
      <c r="H855" s="377">
        <v>1.2</v>
      </c>
      <c r="I855" s="378">
        <v>24.72</v>
      </c>
      <c r="J855" s="378">
        <v>29.66</v>
      </c>
    </row>
    <row r="856" spans="1:10" ht="24" customHeight="1" x14ac:dyDescent="0.2">
      <c r="A856" s="374" t="s">
        <v>462</v>
      </c>
      <c r="B856" s="375" t="s">
        <v>504</v>
      </c>
      <c r="C856" s="374" t="s">
        <v>438</v>
      </c>
      <c r="D856" s="374" t="s">
        <v>505</v>
      </c>
      <c r="E856" s="567" t="s">
        <v>465</v>
      </c>
      <c r="F856" s="567"/>
      <c r="G856" s="376" t="s">
        <v>217</v>
      </c>
      <c r="H856" s="377">
        <v>0.6</v>
      </c>
      <c r="I856" s="378">
        <v>19.940000000000001</v>
      </c>
      <c r="J856" s="378">
        <v>11.96</v>
      </c>
    </row>
    <row r="857" spans="1:10" ht="39" customHeight="1" x14ac:dyDescent="0.2">
      <c r="A857" s="379" t="s">
        <v>479</v>
      </c>
      <c r="B857" s="380" t="s">
        <v>527</v>
      </c>
      <c r="C857" s="379" t="s">
        <v>438</v>
      </c>
      <c r="D857" s="379" t="s">
        <v>528</v>
      </c>
      <c r="E857" s="568" t="s">
        <v>482</v>
      </c>
      <c r="F857" s="568"/>
      <c r="G857" s="381" t="s">
        <v>69</v>
      </c>
      <c r="H857" s="382">
        <v>0.42</v>
      </c>
      <c r="I857" s="383">
        <v>3.15</v>
      </c>
      <c r="J857" s="383">
        <v>1.32</v>
      </c>
    </row>
    <row r="858" spans="1:10" ht="24" customHeight="1" x14ac:dyDescent="0.2">
      <c r="A858" s="379" t="s">
        <v>479</v>
      </c>
      <c r="B858" s="380" t="s">
        <v>529</v>
      </c>
      <c r="C858" s="379" t="s">
        <v>438</v>
      </c>
      <c r="D858" s="379" t="s">
        <v>530</v>
      </c>
      <c r="E858" s="568" t="s">
        <v>482</v>
      </c>
      <c r="F858" s="568"/>
      <c r="G858" s="381" t="s">
        <v>531</v>
      </c>
      <c r="H858" s="382">
        <v>0.01</v>
      </c>
      <c r="I858" s="383">
        <v>43.77</v>
      </c>
      <c r="J858" s="383">
        <v>0.43</v>
      </c>
    </row>
    <row r="859" spans="1:10" ht="39" customHeight="1" x14ac:dyDescent="0.2">
      <c r="A859" s="379" t="s">
        <v>479</v>
      </c>
      <c r="B859" s="380" t="s">
        <v>532</v>
      </c>
      <c r="C859" s="379" t="s">
        <v>438</v>
      </c>
      <c r="D859" s="379" t="s">
        <v>533</v>
      </c>
      <c r="E859" s="568" t="s">
        <v>482</v>
      </c>
      <c r="F859" s="568"/>
      <c r="G859" s="381" t="s">
        <v>151</v>
      </c>
      <c r="H859" s="382">
        <v>28.31</v>
      </c>
      <c r="I859" s="383">
        <v>1.07</v>
      </c>
      <c r="J859" s="383">
        <v>30.29</v>
      </c>
    </row>
    <row r="860" spans="1:10" ht="25.5" x14ac:dyDescent="0.2">
      <c r="A860" s="384"/>
      <c r="B860" s="384"/>
      <c r="C860" s="384"/>
      <c r="D860" s="384"/>
      <c r="E860" s="384" t="s">
        <v>492</v>
      </c>
      <c r="F860" s="385">
        <v>28.78</v>
      </c>
      <c r="G860" s="384" t="s">
        <v>493</v>
      </c>
      <c r="H860" s="385">
        <v>0</v>
      </c>
      <c r="I860" s="384" t="s">
        <v>494</v>
      </c>
      <c r="J860" s="385">
        <v>28.78</v>
      </c>
    </row>
    <row r="861" spans="1:10" ht="25.5" x14ac:dyDescent="0.2">
      <c r="A861" s="384"/>
      <c r="B861" s="384"/>
      <c r="C861" s="384"/>
      <c r="D861" s="384"/>
      <c r="E861" s="384" t="s">
        <v>495</v>
      </c>
      <c r="F861" s="385">
        <v>21.66</v>
      </c>
      <c r="G861" s="384"/>
      <c r="H861" s="565" t="s">
        <v>496</v>
      </c>
      <c r="I861" s="565"/>
      <c r="J861" s="385">
        <v>104.14</v>
      </c>
    </row>
    <row r="862" spans="1:10" ht="49.9" customHeight="1" thickBot="1" x14ac:dyDescent="0.25">
      <c r="A862" s="386"/>
      <c r="B862" s="386"/>
      <c r="C862" s="386"/>
      <c r="D862" s="386"/>
      <c r="E862" s="386"/>
      <c r="F862" s="386"/>
      <c r="G862" s="386" t="s">
        <v>497</v>
      </c>
      <c r="H862" s="387">
        <v>592.79999999999995</v>
      </c>
      <c r="I862" s="386" t="s">
        <v>498</v>
      </c>
      <c r="J862" s="388">
        <v>61734.19</v>
      </c>
    </row>
    <row r="863" spans="1:10" ht="1.1499999999999999" customHeight="1" thickTop="1" x14ac:dyDescent="0.2">
      <c r="A863" s="389"/>
      <c r="B863" s="389"/>
      <c r="C863" s="389"/>
      <c r="D863" s="389"/>
      <c r="E863" s="389"/>
      <c r="F863" s="389"/>
      <c r="G863" s="389"/>
      <c r="H863" s="389"/>
      <c r="I863" s="389"/>
      <c r="J863" s="389"/>
    </row>
    <row r="864" spans="1:10" ht="18" customHeight="1" x14ac:dyDescent="0.2">
      <c r="A864" s="366" t="s">
        <v>917</v>
      </c>
      <c r="B864" s="367" t="s">
        <v>450</v>
      </c>
      <c r="C864" s="366" t="s">
        <v>451</v>
      </c>
      <c r="D864" s="366" t="s">
        <v>452</v>
      </c>
      <c r="E864" s="569" t="s">
        <v>453</v>
      </c>
      <c r="F864" s="569"/>
      <c r="G864" s="368" t="s">
        <v>454</v>
      </c>
      <c r="H864" s="367" t="s">
        <v>455</v>
      </c>
      <c r="I864" s="367" t="s">
        <v>456</v>
      </c>
      <c r="J864" s="367" t="s">
        <v>457</v>
      </c>
    </row>
    <row r="865" spans="1:10" ht="39" customHeight="1" x14ac:dyDescent="0.2">
      <c r="A865" s="369" t="s">
        <v>458</v>
      </c>
      <c r="B865" s="370" t="s">
        <v>614</v>
      </c>
      <c r="C865" s="369" t="s">
        <v>438</v>
      </c>
      <c r="D865" s="369" t="s">
        <v>401</v>
      </c>
      <c r="E865" s="566" t="s">
        <v>477</v>
      </c>
      <c r="F865" s="566"/>
      <c r="G865" s="371" t="s">
        <v>50</v>
      </c>
      <c r="H865" s="372">
        <v>1</v>
      </c>
      <c r="I865" s="373">
        <v>13.62</v>
      </c>
      <c r="J865" s="373">
        <v>13.62</v>
      </c>
    </row>
    <row r="866" spans="1:10" ht="24" customHeight="1" x14ac:dyDescent="0.2">
      <c r="A866" s="374" t="s">
        <v>462</v>
      </c>
      <c r="B866" s="375" t="s">
        <v>615</v>
      </c>
      <c r="C866" s="374" t="s">
        <v>438</v>
      </c>
      <c r="D866" s="374" t="s">
        <v>616</v>
      </c>
      <c r="E866" s="567" t="s">
        <v>465</v>
      </c>
      <c r="F866" s="567"/>
      <c r="G866" s="376" t="s">
        <v>217</v>
      </c>
      <c r="H866" s="377">
        <v>9.7999999999999997E-3</v>
      </c>
      <c r="I866" s="378">
        <v>20.37</v>
      </c>
      <c r="J866" s="378">
        <v>0.19</v>
      </c>
    </row>
    <row r="867" spans="1:10" ht="24" customHeight="1" x14ac:dyDescent="0.2">
      <c r="A867" s="374" t="s">
        <v>462</v>
      </c>
      <c r="B867" s="375" t="s">
        <v>617</v>
      </c>
      <c r="C867" s="374" t="s">
        <v>438</v>
      </c>
      <c r="D867" s="374" t="s">
        <v>618</v>
      </c>
      <c r="E867" s="567" t="s">
        <v>465</v>
      </c>
      <c r="F867" s="567"/>
      <c r="G867" s="376" t="s">
        <v>217</v>
      </c>
      <c r="H867" s="377">
        <v>5.9700000000000003E-2</v>
      </c>
      <c r="I867" s="378">
        <v>24.53</v>
      </c>
      <c r="J867" s="378">
        <v>1.46</v>
      </c>
    </row>
    <row r="868" spans="1:10" ht="25.9" customHeight="1" x14ac:dyDescent="0.2">
      <c r="A868" s="374" t="s">
        <v>462</v>
      </c>
      <c r="B868" s="375" t="s">
        <v>619</v>
      </c>
      <c r="C868" s="374" t="s">
        <v>438</v>
      </c>
      <c r="D868" s="374" t="s">
        <v>620</v>
      </c>
      <c r="E868" s="567" t="s">
        <v>477</v>
      </c>
      <c r="F868" s="567"/>
      <c r="G868" s="376" t="s">
        <v>50</v>
      </c>
      <c r="H868" s="377">
        <v>1</v>
      </c>
      <c r="I868" s="378">
        <v>11.02</v>
      </c>
      <c r="J868" s="378">
        <v>11.02</v>
      </c>
    </row>
    <row r="869" spans="1:10" ht="39" customHeight="1" x14ac:dyDescent="0.2">
      <c r="A869" s="379" t="s">
        <v>479</v>
      </c>
      <c r="B869" s="380" t="s">
        <v>621</v>
      </c>
      <c r="C869" s="379" t="s">
        <v>438</v>
      </c>
      <c r="D869" s="379" t="s">
        <v>622</v>
      </c>
      <c r="E869" s="568" t="s">
        <v>482</v>
      </c>
      <c r="F869" s="568"/>
      <c r="G869" s="381" t="s">
        <v>151</v>
      </c>
      <c r="H869" s="382">
        <v>1.333</v>
      </c>
      <c r="I869" s="383">
        <v>0.22</v>
      </c>
      <c r="J869" s="383">
        <v>0.28999999999999998</v>
      </c>
    </row>
    <row r="870" spans="1:10" ht="25.9" customHeight="1" x14ac:dyDescent="0.2">
      <c r="A870" s="379" t="s">
        <v>479</v>
      </c>
      <c r="B870" s="380" t="s">
        <v>623</v>
      </c>
      <c r="C870" s="379" t="s">
        <v>438</v>
      </c>
      <c r="D870" s="379" t="s">
        <v>624</v>
      </c>
      <c r="E870" s="568" t="s">
        <v>482</v>
      </c>
      <c r="F870" s="568"/>
      <c r="G870" s="381" t="s">
        <v>50</v>
      </c>
      <c r="H870" s="382">
        <v>2.5000000000000001E-2</v>
      </c>
      <c r="I870" s="383">
        <v>26.47</v>
      </c>
      <c r="J870" s="383">
        <v>0.66</v>
      </c>
    </row>
    <row r="871" spans="1:10" ht="25.5" x14ac:dyDescent="0.2">
      <c r="A871" s="384"/>
      <c r="B871" s="384"/>
      <c r="C871" s="384"/>
      <c r="D871" s="384"/>
      <c r="E871" s="384" t="s">
        <v>492</v>
      </c>
      <c r="F871" s="385">
        <v>1.68</v>
      </c>
      <c r="G871" s="384" t="s">
        <v>493</v>
      </c>
      <c r="H871" s="385">
        <v>0</v>
      </c>
      <c r="I871" s="384" t="s">
        <v>494</v>
      </c>
      <c r="J871" s="385">
        <v>1.68</v>
      </c>
    </row>
    <row r="872" spans="1:10" ht="25.5" x14ac:dyDescent="0.2">
      <c r="A872" s="384"/>
      <c r="B872" s="384"/>
      <c r="C872" s="384"/>
      <c r="D872" s="384"/>
      <c r="E872" s="384" t="s">
        <v>495</v>
      </c>
      <c r="F872" s="385">
        <v>3.57</v>
      </c>
      <c r="G872" s="384"/>
      <c r="H872" s="565" t="s">
        <v>496</v>
      </c>
      <c r="I872" s="565"/>
      <c r="J872" s="385">
        <v>17.190000000000001</v>
      </c>
    </row>
    <row r="873" spans="1:10" ht="49.9" customHeight="1" thickBot="1" x14ac:dyDescent="0.25">
      <c r="A873" s="386"/>
      <c r="B873" s="386"/>
      <c r="C873" s="386"/>
      <c r="D873" s="386"/>
      <c r="E873" s="386"/>
      <c r="F873" s="386"/>
      <c r="G873" s="386" t="s">
        <v>497</v>
      </c>
      <c r="H873" s="387">
        <v>573.6</v>
      </c>
      <c r="I873" s="386" t="s">
        <v>498</v>
      </c>
      <c r="J873" s="388">
        <v>9860.18</v>
      </c>
    </row>
    <row r="874" spans="1:10" ht="1.1499999999999999" customHeight="1" thickTop="1" x14ac:dyDescent="0.2">
      <c r="A874" s="389"/>
      <c r="B874" s="389"/>
      <c r="C874" s="389"/>
      <c r="D874" s="389"/>
      <c r="E874" s="389"/>
      <c r="F874" s="389"/>
      <c r="G874" s="389"/>
      <c r="H874" s="389"/>
      <c r="I874" s="389"/>
      <c r="J874" s="389"/>
    </row>
    <row r="875" spans="1:10" ht="18" customHeight="1" x14ac:dyDescent="0.2">
      <c r="A875" s="366" t="s">
        <v>918</v>
      </c>
      <c r="B875" s="367" t="s">
        <v>450</v>
      </c>
      <c r="C875" s="366" t="s">
        <v>451</v>
      </c>
      <c r="D875" s="366" t="s">
        <v>452</v>
      </c>
      <c r="E875" s="569" t="s">
        <v>453</v>
      </c>
      <c r="F875" s="569"/>
      <c r="G875" s="368" t="s">
        <v>454</v>
      </c>
      <c r="H875" s="367" t="s">
        <v>455</v>
      </c>
      <c r="I875" s="367" t="s">
        <v>456</v>
      </c>
      <c r="J875" s="367" t="s">
        <v>457</v>
      </c>
    </row>
    <row r="876" spans="1:10" ht="39" customHeight="1" x14ac:dyDescent="0.2">
      <c r="A876" s="369" t="s">
        <v>458</v>
      </c>
      <c r="B876" s="370" t="s">
        <v>626</v>
      </c>
      <c r="C876" s="369" t="s">
        <v>438</v>
      </c>
      <c r="D876" s="369" t="s">
        <v>627</v>
      </c>
      <c r="E876" s="566" t="s">
        <v>477</v>
      </c>
      <c r="F876" s="566"/>
      <c r="G876" s="371" t="s">
        <v>478</v>
      </c>
      <c r="H876" s="372">
        <v>1</v>
      </c>
      <c r="I876" s="373">
        <v>645.48</v>
      </c>
      <c r="J876" s="373">
        <v>645.48</v>
      </c>
    </row>
    <row r="877" spans="1:10" ht="24" customHeight="1" x14ac:dyDescent="0.2">
      <c r="A877" s="374" t="s">
        <v>462</v>
      </c>
      <c r="B877" s="375" t="s">
        <v>504</v>
      </c>
      <c r="C877" s="374" t="s">
        <v>438</v>
      </c>
      <c r="D877" s="374" t="s">
        <v>505</v>
      </c>
      <c r="E877" s="567" t="s">
        <v>465</v>
      </c>
      <c r="F877" s="567"/>
      <c r="G877" s="376" t="s">
        <v>217</v>
      </c>
      <c r="H877" s="377">
        <v>6.2066999999999997</v>
      </c>
      <c r="I877" s="378">
        <v>19.940000000000001</v>
      </c>
      <c r="J877" s="378">
        <v>123.76</v>
      </c>
    </row>
    <row r="878" spans="1:10" ht="25.9" customHeight="1" x14ac:dyDescent="0.2">
      <c r="A878" s="379" t="s">
        <v>479</v>
      </c>
      <c r="B878" s="380" t="s">
        <v>628</v>
      </c>
      <c r="C878" s="379" t="s">
        <v>438</v>
      </c>
      <c r="D878" s="379" t="s">
        <v>629</v>
      </c>
      <c r="E878" s="568" t="s">
        <v>482</v>
      </c>
      <c r="F878" s="568"/>
      <c r="G878" s="381" t="s">
        <v>478</v>
      </c>
      <c r="H878" s="382">
        <v>0.81869999999999998</v>
      </c>
      <c r="I878" s="383">
        <v>110</v>
      </c>
      <c r="J878" s="383">
        <v>90.05</v>
      </c>
    </row>
    <row r="879" spans="1:10" ht="24" customHeight="1" x14ac:dyDescent="0.2">
      <c r="A879" s="379" t="s">
        <v>479</v>
      </c>
      <c r="B879" s="380" t="s">
        <v>570</v>
      </c>
      <c r="C879" s="379" t="s">
        <v>438</v>
      </c>
      <c r="D879" s="379" t="s">
        <v>571</v>
      </c>
      <c r="E879" s="568" t="s">
        <v>482</v>
      </c>
      <c r="F879" s="568"/>
      <c r="G879" s="381" t="s">
        <v>50</v>
      </c>
      <c r="H879" s="382">
        <v>277.8415</v>
      </c>
      <c r="I879" s="383">
        <v>1.1000000000000001</v>
      </c>
      <c r="J879" s="383">
        <v>305.62</v>
      </c>
    </row>
    <row r="880" spans="1:10" ht="25.9" customHeight="1" x14ac:dyDescent="0.2">
      <c r="A880" s="379" t="s">
        <v>479</v>
      </c>
      <c r="B880" s="380" t="s">
        <v>630</v>
      </c>
      <c r="C880" s="379" t="s">
        <v>438</v>
      </c>
      <c r="D880" s="379" t="s">
        <v>631</v>
      </c>
      <c r="E880" s="568" t="s">
        <v>482</v>
      </c>
      <c r="F880" s="568"/>
      <c r="G880" s="381" t="s">
        <v>478</v>
      </c>
      <c r="H880" s="382">
        <v>0.58940000000000003</v>
      </c>
      <c r="I880" s="383">
        <v>213.87</v>
      </c>
      <c r="J880" s="383">
        <v>126.05</v>
      </c>
    </row>
    <row r="881" spans="1:10" ht="25.5" x14ac:dyDescent="0.2">
      <c r="A881" s="384"/>
      <c r="B881" s="384"/>
      <c r="C881" s="384"/>
      <c r="D881" s="384"/>
      <c r="E881" s="384" t="s">
        <v>492</v>
      </c>
      <c r="F881" s="385">
        <v>75.41</v>
      </c>
      <c r="G881" s="384" t="s">
        <v>493</v>
      </c>
      <c r="H881" s="385">
        <v>0</v>
      </c>
      <c r="I881" s="384" t="s">
        <v>494</v>
      </c>
      <c r="J881" s="385">
        <v>75.41</v>
      </c>
    </row>
    <row r="882" spans="1:10" ht="25.5" x14ac:dyDescent="0.2">
      <c r="A882" s="384"/>
      <c r="B882" s="384"/>
      <c r="C882" s="384"/>
      <c r="D882" s="384"/>
      <c r="E882" s="384" t="s">
        <v>495</v>
      </c>
      <c r="F882" s="385">
        <v>169.56</v>
      </c>
      <c r="G882" s="384"/>
      <c r="H882" s="565" t="s">
        <v>496</v>
      </c>
      <c r="I882" s="565"/>
      <c r="J882" s="385">
        <v>815.04</v>
      </c>
    </row>
    <row r="883" spans="1:10" ht="49.9" customHeight="1" thickBot="1" x14ac:dyDescent="0.25">
      <c r="A883" s="386"/>
      <c r="B883" s="386"/>
      <c r="C883" s="386"/>
      <c r="D883" s="386"/>
      <c r="E883" s="386"/>
      <c r="F883" s="386"/>
      <c r="G883" s="386" t="s">
        <v>497</v>
      </c>
      <c r="H883" s="387">
        <v>6.6</v>
      </c>
      <c r="I883" s="386" t="s">
        <v>498</v>
      </c>
      <c r="J883" s="388">
        <v>5379.26</v>
      </c>
    </row>
    <row r="884" spans="1:10" ht="1.1499999999999999" customHeight="1" thickTop="1" x14ac:dyDescent="0.2">
      <c r="A884" s="389"/>
      <c r="B884" s="389"/>
      <c r="C884" s="389"/>
      <c r="D884" s="389"/>
      <c r="E884" s="389"/>
      <c r="F884" s="389"/>
      <c r="G884" s="389"/>
      <c r="H884" s="389"/>
      <c r="I884" s="389"/>
      <c r="J884" s="389"/>
    </row>
    <row r="885" spans="1:10" ht="18" customHeight="1" x14ac:dyDescent="0.2">
      <c r="A885" s="366" t="s">
        <v>919</v>
      </c>
      <c r="B885" s="367" t="s">
        <v>450</v>
      </c>
      <c r="C885" s="366" t="s">
        <v>451</v>
      </c>
      <c r="D885" s="366" t="s">
        <v>452</v>
      </c>
      <c r="E885" s="569" t="s">
        <v>453</v>
      </c>
      <c r="F885" s="569"/>
      <c r="G885" s="368" t="s">
        <v>454</v>
      </c>
      <c r="H885" s="367" t="s">
        <v>455</v>
      </c>
      <c r="I885" s="367" t="s">
        <v>456</v>
      </c>
      <c r="J885" s="367" t="s">
        <v>457</v>
      </c>
    </row>
    <row r="886" spans="1:10" ht="25.9" customHeight="1" x14ac:dyDescent="0.2">
      <c r="A886" s="369" t="s">
        <v>458</v>
      </c>
      <c r="B886" s="370" t="s">
        <v>633</v>
      </c>
      <c r="C886" s="369" t="s">
        <v>438</v>
      </c>
      <c r="D886" s="369" t="s">
        <v>381</v>
      </c>
      <c r="E886" s="566" t="s">
        <v>477</v>
      </c>
      <c r="F886" s="566"/>
      <c r="G886" s="371" t="s">
        <v>524</v>
      </c>
      <c r="H886" s="372">
        <v>1</v>
      </c>
      <c r="I886" s="373">
        <v>95.86</v>
      </c>
      <c r="J886" s="373">
        <v>95.86</v>
      </c>
    </row>
    <row r="887" spans="1:10" ht="25.9" customHeight="1" x14ac:dyDescent="0.2">
      <c r="A887" s="374" t="s">
        <v>462</v>
      </c>
      <c r="B887" s="375" t="s">
        <v>463</v>
      </c>
      <c r="C887" s="374" t="s">
        <v>438</v>
      </c>
      <c r="D887" s="374" t="s">
        <v>464</v>
      </c>
      <c r="E887" s="567" t="s">
        <v>465</v>
      </c>
      <c r="F887" s="567"/>
      <c r="G887" s="376" t="s">
        <v>217</v>
      </c>
      <c r="H887" s="377">
        <v>3.0000000000000001E-3</v>
      </c>
      <c r="I887" s="378">
        <v>20.27</v>
      </c>
      <c r="J887" s="378">
        <v>0.06</v>
      </c>
    </row>
    <row r="888" spans="1:10" ht="24" customHeight="1" x14ac:dyDescent="0.2">
      <c r="A888" s="374" t="s">
        <v>462</v>
      </c>
      <c r="B888" s="375" t="s">
        <v>466</v>
      </c>
      <c r="C888" s="374" t="s">
        <v>438</v>
      </c>
      <c r="D888" s="374" t="s">
        <v>467</v>
      </c>
      <c r="E888" s="567" t="s">
        <v>465</v>
      </c>
      <c r="F888" s="567"/>
      <c r="G888" s="376" t="s">
        <v>217</v>
      </c>
      <c r="H888" s="377">
        <v>3.0000000000000001E-3</v>
      </c>
      <c r="I888" s="378">
        <v>24.39</v>
      </c>
      <c r="J888" s="378">
        <v>7.0000000000000007E-2</v>
      </c>
    </row>
    <row r="889" spans="1:10" ht="39" customHeight="1" x14ac:dyDescent="0.2">
      <c r="A889" s="374" t="s">
        <v>462</v>
      </c>
      <c r="B889" s="375" t="s">
        <v>468</v>
      </c>
      <c r="C889" s="374" t="s">
        <v>438</v>
      </c>
      <c r="D889" s="374" t="s">
        <v>469</v>
      </c>
      <c r="E889" s="567" t="s">
        <v>470</v>
      </c>
      <c r="F889" s="567"/>
      <c r="G889" s="376" t="s">
        <v>471</v>
      </c>
      <c r="H889" s="377">
        <v>3.0000000000000001E-3</v>
      </c>
      <c r="I889" s="378">
        <v>26.27</v>
      </c>
      <c r="J889" s="378">
        <v>7.0000000000000007E-2</v>
      </c>
    </row>
    <row r="890" spans="1:10" ht="39" customHeight="1" x14ac:dyDescent="0.2">
      <c r="A890" s="374" t="s">
        <v>462</v>
      </c>
      <c r="B890" s="375" t="s">
        <v>472</v>
      </c>
      <c r="C890" s="374" t="s">
        <v>438</v>
      </c>
      <c r="D890" s="374" t="s">
        <v>473</v>
      </c>
      <c r="E890" s="567" t="s">
        <v>470</v>
      </c>
      <c r="F890" s="567"/>
      <c r="G890" s="376" t="s">
        <v>474</v>
      </c>
      <c r="H890" s="377">
        <v>1.04E-2</v>
      </c>
      <c r="I890" s="378">
        <v>24.67</v>
      </c>
      <c r="J890" s="378">
        <v>0.25</v>
      </c>
    </row>
    <row r="891" spans="1:10" ht="39" customHeight="1" x14ac:dyDescent="0.2">
      <c r="A891" s="379" t="s">
        <v>479</v>
      </c>
      <c r="B891" s="380" t="s">
        <v>634</v>
      </c>
      <c r="C891" s="379" t="s">
        <v>438</v>
      </c>
      <c r="D891" s="379" t="s">
        <v>635</v>
      </c>
      <c r="E891" s="568" t="s">
        <v>482</v>
      </c>
      <c r="F891" s="568"/>
      <c r="G891" s="381" t="s">
        <v>69</v>
      </c>
      <c r="H891" s="382">
        <v>3.855</v>
      </c>
      <c r="I891" s="383">
        <v>24.75</v>
      </c>
      <c r="J891" s="383">
        <v>95.41</v>
      </c>
    </row>
    <row r="892" spans="1:10" ht="25.5" x14ac:dyDescent="0.2">
      <c r="A892" s="384"/>
      <c r="B892" s="384"/>
      <c r="C892" s="384"/>
      <c r="D892" s="384"/>
      <c r="E892" s="384" t="s">
        <v>492</v>
      </c>
      <c r="F892" s="385">
        <v>0.3</v>
      </c>
      <c r="G892" s="384" t="s">
        <v>493</v>
      </c>
      <c r="H892" s="385">
        <v>0</v>
      </c>
      <c r="I892" s="384" t="s">
        <v>494</v>
      </c>
      <c r="J892" s="385">
        <v>0.3</v>
      </c>
    </row>
    <row r="893" spans="1:10" ht="25.5" x14ac:dyDescent="0.2">
      <c r="A893" s="384"/>
      <c r="B893" s="384"/>
      <c r="C893" s="384"/>
      <c r="D893" s="384"/>
      <c r="E893" s="384" t="s">
        <v>495</v>
      </c>
      <c r="F893" s="385">
        <v>25.18</v>
      </c>
      <c r="G893" s="384"/>
      <c r="H893" s="565" t="s">
        <v>496</v>
      </c>
      <c r="I893" s="565"/>
      <c r="J893" s="385">
        <v>121.04</v>
      </c>
    </row>
    <row r="894" spans="1:10" ht="49.9" customHeight="1" x14ac:dyDescent="0.2">
      <c r="A894" s="386"/>
      <c r="B894" s="386"/>
      <c r="C894" s="386"/>
      <c r="D894" s="386"/>
      <c r="E894" s="386"/>
      <c r="F894" s="386"/>
      <c r="G894" s="386" t="s">
        <v>497</v>
      </c>
      <c r="H894" s="387">
        <v>152.4</v>
      </c>
      <c r="I894" s="386" t="s">
        <v>498</v>
      </c>
      <c r="J894" s="388">
        <v>18446.490000000002</v>
      </c>
    </row>
    <row r="895" spans="1:10" ht="1.1499999999999999" customHeight="1" x14ac:dyDescent="0.2">
      <c r="A895" s="395"/>
      <c r="B895" s="395"/>
      <c r="C895" s="395"/>
      <c r="D895" s="395"/>
      <c r="E895" s="395"/>
      <c r="F895" s="395"/>
      <c r="G895" s="395"/>
      <c r="H895" s="395"/>
      <c r="I895" s="395"/>
      <c r="J895" s="395"/>
    </row>
    <row r="896" spans="1:10" x14ac:dyDescent="0.2">
      <c r="A896"/>
      <c r="B896" t="s">
        <v>921</v>
      </c>
      <c r="C896"/>
      <c r="D896"/>
      <c r="E896"/>
      <c r="F896"/>
      <c r="G896"/>
      <c r="H896"/>
      <c r="I896"/>
      <c r="J896"/>
    </row>
    <row r="897" spans="1:10" x14ac:dyDescent="0.2">
      <c r="A897"/>
      <c r="B897"/>
      <c r="C897"/>
      <c r="D897"/>
      <c r="E897"/>
      <c r="F897"/>
      <c r="G897"/>
      <c r="H897"/>
      <c r="I897"/>
      <c r="J897"/>
    </row>
    <row r="898" spans="1:10" x14ac:dyDescent="0.2">
      <c r="A898"/>
      <c r="B898"/>
      <c r="C898"/>
      <c r="D898"/>
      <c r="E898"/>
      <c r="F898"/>
      <c r="G898"/>
      <c r="H898"/>
      <c r="I898"/>
      <c r="J898"/>
    </row>
    <row r="899" spans="1:10" x14ac:dyDescent="0.2">
      <c r="A899" s="353"/>
      <c r="B899" s="354"/>
      <c r="C899" s="353"/>
      <c r="D899" s="353"/>
      <c r="E899" s="353"/>
      <c r="F899" s="353"/>
      <c r="G899"/>
      <c r="H899"/>
      <c r="I899"/>
      <c r="J899"/>
    </row>
    <row r="900" spans="1:10" x14ac:dyDescent="0.2">
      <c r="A900" s="353"/>
      <c r="B900" s="354"/>
      <c r="C900" s="353"/>
      <c r="D900" s="353"/>
      <c r="E900" s="353"/>
      <c r="F900" s="353"/>
      <c r="G900"/>
      <c r="H900"/>
      <c r="I900"/>
      <c r="J900"/>
    </row>
    <row r="901" spans="1:10" x14ac:dyDescent="0.2">
      <c r="A901" s="353"/>
      <c r="B901" s="354"/>
      <c r="C901" s="353"/>
      <c r="D901" s="353"/>
      <c r="E901" s="353"/>
      <c r="F901" s="353"/>
      <c r="G901"/>
      <c r="H901"/>
      <c r="I901"/>
      <c r="J901"/>
    </row>
    <row r="902" spans="1:10" x14ac:dyDescent="0.2">
      <c r="A902" s="353"/>
      <c r="B902" s="354"/>
      <c r="C902" s="353"/>
      <c r="D902" s="353"/>
      <c r="E902" s="353"/>
      <c r="F902" s="353"/>
      <c r="G902"/>
      <c r="H902"/>
      <c r="I902"/>
      <c r="J902"/>
    </row>
    <row r="903" spans="1:10" x14ac:dyDescent="0.2">
      <c r="A903" s="353"/>
      <c r="B903" s="354"/>
      <c r="C903" s="353"/>
      <c r="D903" s="353"/>
      <c r="E903" s="353"/>
      <c r="F903" s="353"/>
      <c r="G903"/>
      <c r="H903"/>
      <c r="I903"/>
      <c r="J903"/>
    </row>
    <row r="904" spans="1:10" x14ac:dyDescent="0.2">
      <c r="A904" s="353"/>
      <c r="B904" s="354"/>
      <c r="C904" s="353"/>
      <c r="D904" s="353"/>
      <c r="E904" s="353"/>
      <c r="F904" s="353"/>
      <c r="G904"/>
      <c r="H904"/>
      <c r="I904"/>
      <c r="J904"/>
    </row>
    <row r="905" spans="1:10" x14ac:dyDescent="0.2">
      <c r="A905" s="353"/>
      <c r="B905" s="354"/>
      <c r="C905" s="353"/>
      <c r="D905" s="353"/>
      <c r="E905" s="353"/>
      <c r="F905" s="353"/>
      <c r="G905"/>
      <c r="H905"/>
      <c r="I905"/>
      <c r="J905"/>
    </row>
    <row r="906" spans="1:10" x14ac:dyDescent="0.2">
      <c r="A906" s="353"/>
      <c r="B906" s="354"/>
      <c r="C906" s="353"/>
      <c r="D906" s="353"/>
      <c r="E906" s="353"/>
      <c r="F906" s="353"/>
      <c r="G906"/>
      <c r="H906"/>
      <c r="I906"/>
      <c r="J906"/>
    </row>
    <row r="907" spans="1:10" x14ac:dyDescent="0.2">
      <c r="A907" s="353"/>
      <c r="B907" s="354"/>
      <c r="C907" s="353"/>
      <c r="D907" s="353"/>
      <c r="E907" s="353"/>
      <c r="F907" s="353"/>
      <c r="G907"/>
      <c r="H907"/>
      <c r="I907"/>
      <c r="J907"/>
    </row>
    <row r="908" spans="1:10" x14ac:dyDescent="0.2">
      <c r="A908" s="353"/>
      <c r="B908" s="354"/>
      <c r="C908" s="353"/>
      <c r="D908" s="353"/>
      <c r="E908" s="353"/>
      <c r="F908" s="353"/>
      <c r="G908"/>
      <c r="H908"/>
      <c r="I908"/>
      <c r="J908"/>
    </row>
  </sheetData>
  <mergeCells count="651">
    <mergeCell ref="A7:J7"/>
    <mergeCell ref="F8:G8"/>
    <mergeCell ref="E9:F9"/>
    <mergeCell ref="E10:F10"/>
    <mergeCell ref="E11:F11"/>
    <mergeCell ref="E12:F12"/>
    <mergeCell ref="C5:D5"/>
    <mergeCell ref="E5:F5"/>
    <mergeCell ref="G5:H5"/>
    <mergeCell ref="I5:J5"/>
    <mergeCell ref="C6:D6"/>
    <mergeCell ref="E6:F6"/>
    <mergeCell ref="G6:H6"/>
    <mergeCell ref="I6:J6"/>
    <mergeCell ref="E19:F19"/>
    <mergeCell ref="E20:F20"/>
    <mergeCell ref="H22:I22"/>
    <mergeCell ref="F25:G25"/>
    <mergeCell ref="E26:F26"/>
    <mergeCell ref="E27:F27"/>
    <mergeCell ref="E13:F13"/>
    <mergeCell ref="E14:F14"/>
    <mergeCell ref="E15:F15"/>
    <mergeCell ref="E16:F16"/>
    <mergeCell ref="E17:F17"/>
    <mergeCell ref="E18:F18"/>
    <mergeCell ref="E37:F37"/>
    <mergeCell ref="E38:F38"/>
    <mergeCell ref="E39:F39"/>
    <mergeCell ref="E40:F40"/>
    <mergeCell ref="H42:I42"/>
    <mergeCell ref="F45:G45"/>
    <mergeCell ref="E28:F28"/>
    <mergeCell ref="H30:I30"/>
    <mergeCell ref="E33:F33"/>
    <mergeCell ref="E34:F34"/>
    <mergeCell ref="E35:F35"/>
    <mergeCell ref="E36:F36"/>
    <mergeCell ref="E52:F52"/>
    <mergeCell ref="E53:F53"/>
    <mergeCell ref="H55:I55"/>
    <mergeCell ref="E58:F58"/>
    <mergeCell ref="E59:F59"/>
    <mergeCell ref="E60:F60"/>
    <mergeCell ref="E46:F46"/>
    <mergeCell ref="E47:F47"/>
    <mergeCell ref="E48:F48"/>
    <mergeCell ref="E49:F49"/>
    <mergeCell ref="E50:F50"/>
    <mergeCell ref="E51:F51"/>
    <mergeCell ref="E70:F70"/>
    <mergeCell ref="E71:F71"/>
    <mergeCell ref="E72:F72"/>
    <mergeCell ref="E73:F73"/>
    <mergeCell ref="H75:I75"/>
    <mergeCell ref="E78:F78"/>
    <mergeCell ref="E61:F61"/>
    <mergeCell ref="E62:F62"/>
    <mergeCell ref="E63:F63"/>
    <mergeCell ref="H65:I65"/>
    <mergeCell ref="F68:G68"/>
    <mergeCell ref="E69:F69"/>
    <mergeCell ref="E88:F88"/>
    <mergeCell ref="E89:F89"/>
    <mergeCell ref="E90:F90"/>
    <mergeCell ref="E91:F91"/>
    <mergeCell ref="H93:I93"/>
    <mergeCell ref="E96:F96"/>
    <mergeCell ref="E79:F79"/>
    <mergeCell ref="E80:F80"/>
    <mergeCell ref="E81:F81"/>
    <mergeCell ref="E82:F82"/>
    <mergeCell ref="H84:I84"/>
    <mergeCell ref="E87:F87"/>
    <mergeCell ref="H104:I104"/>
    <mergeCell ref="F107:G107"/>
    <mergeCell ref="E108:F108"/>
    <mergeCell ref="E109:F109"/>
    <mergeCell ref="E110:F110"/>
    <mergeCell ref="E111:F111"/>
    <mergeCell ref="E97:F97"/>
    <mergeCell ref="E98:F98"/>
    <mergeCell ref="E99:F99"/>
    <mergeCell ref="E100:F100"/>
    <mergeCell ref="E101:F101"/>
    <mergeCell ref="E102:F102"/>
    <mergeCell ref="E121:F121"/>
    <mergeCell ref="E122:F122"/>
    <mergeCell ref="E123:F123"/>
    <mergeCell ref="E124:F124"/>
    <mergeCell ref="E125:F125"/>
    <mergeCell ref="E126:F126"/>
    <mergeCell ref="E112:F112"/>
    <mergeCell ref="E113:F113"/>
    <mergeCell ref="H115:I115"/>
    <mergeCell ref="E118:F118"/>
    <mergeCell ref="E119:F119"/>
    <mergeCell ref="E120:F120"/>
    <mergeCell ref="E136:F136"/>
    <mergeCell ref="E137:F137"/>
    <mergeCell ref="E138:F138"/>
    <mergeCell ref="H140:I140"/>
    <mergeCell ref="F143:G143"/>
    <mergeCell ref="F144:G144"/>
    <mergeCell ref="E127:F127"/>
    <mergeCell ref="H129:I129"/>
    <mergeCell ref="E132:F132"/>
    <mergeCell ref="E133:F133"/>
    <mergeCell ref="E134:F134"/>
    <mergeCell ref="E135:F135"/>
    <mergeCell ref="E151:F151"/>
    <mergeCell ref="E152:F152"/>
    <mergeCell ref="H154:I154"/>
    <mergeCell ref="E157:F157"/>
    <mergeCell ref="E158:F158"/>
    <mergeCell ref="E159:F159"/>
    <mergeCell ref="E145:F145"/>
    <mergeCell ref="E146:F146"/>
    <mergeCell ref="E147:F147"/>
    <mergeCell ref="E148:F148"/>
    <mergeCell ref="E149:F149"/>
    <mergeCell ref="E150:F150"/>
    <mergeCell ref="H167:I167"/>
    <mergeCell ref="F170:G170"/>
    <mergeCell ref="E171:F171"/>
    <mergeCell ref="E172:F172"/>
    <mergeCell ref="E173:F173"/>
    <mergeCell ref="E174:F174"/>
    <mergeCell ref="E160:F160"/>
    <mergeCell ref="E161:F161"/>
    <mergeCell ref="E162:F162"/>
    <mergeCell ref="E163:F163"/>
    <mergeCell ref="E164:F164"/>
    <mergeCell ref="E165:F165"/>
    <mergeCell ref="E184:F184"/>
    <mergeCell ref="E185:F185"/>
    <mergeCell ref="E186:F186"/>
    <mergeCell ref="E187:F187"/>
    <mergeCell ref="H189:I189"/>
    <mergeCell ref="E192:F192"/>
    <mergeCell ref="E175:F175"/>
    <mergeCell ref="E176:F176"/>
    <mergeCell ref="E177:F177"/>
    <mergeCell ref="H179:I179"/>
    <mergeCell ref="E182:F182"/>
    <mergeCell ref="E183:F183"/>
    <mergeCell ref="H200:I200"/>
    <mergeCell ref="F203:G203"/>
    <mergeCell ref="E204:F204"/>
    <mergeCell ref="E205:F205"/>
    <mergeCell ref="E206:F206"/>
    <mergeCell ref="E207:F207"/>
    <mergeCell ref="E193:F193"/>
    <mergeCell ref="E194:F194"/>
    <mergeCell ref="E195:F195"/>
    <mergeCell ref="E196:F196"/>
    <mergeCell ref="E197:F197"/>
    <mergeCell ref="E198:F198"/>
    <mergeCell ref="H229:I229"/>
    <mergeCell ref="E214:F214"/>
    <mergeCell ref="H216:I216"/>
    <mergeCell ref="F219:G219"/>
    <mergeCell ref="E220:F220"/>
    <mergeCell ref="E221:F221"/>
    <mergeCell ref="E222:F222"/>
    <mergeCell ref="E208:F208"/>
    <mergeCell ref="E209:F209"/>
    <mergeCell ref="E210:F210"/>
    <mergeCell ref="E211:F211"/>
    <mergeCell ref="E212:F212"/>
    <mergeCell ref="E213:F213"/>
    <mergeCell ref="F232:G232"/>
    <mergeCell ref="E233:F233"/>
    <mergeCell ref="E234:F234"/>
    <mergeCell ref="E235:F235"/>
    <mergeCell ref="E236:F236"/>
    <mergeCell ref="E237:F237"/>
    <mergeCell ref="E223:F223"/>
    <mergeCell ref="E224:F224"/>
    <mergeCell ref="E225:F225"/>
    <mergeCell ref="E226:F226"/>
    <mergeCell ref="E227:F227"/>
    <mergeCell ref="H262:I262"/>
    <mergeCell ref="E247:F247"/>
    <mergeCell ref="E248:F248"/>
    <mergeCell ref="H250:I250"/>
    <mergeCell ref="E253:F253"/>
    <mergeCell ref="E254:F254"/>
    <mergeCell ref="E255:F255"/>
    <mergeCell ref="H239:I239"/>
    <mergeCell ref="F242:G242"/>
    <mergeCell ref="E243:F243"/>
    <mergeCell ref="E244:F244"/>
    <mergeCell ref="E245:F245"/>
    <mergeCell ref="E246:F246"/>
    <mergeCell ref="F265:G265"/>
    <mergeCell ref="E266:F266"/>
    <mergeCell ref="E267:F267"/>
    <mergeCell ref="E268:F268"/>
    <mergeCell ref="E269:F269"/>
    <mergeCell ref="E270:F270"/>
    <mergeCell ref="E256:F256"/>
    <mergeCell ref="E257:F257"/>
    <mergeCell ref="E258:F258"/>
    <mergeCell ref="E259:F259"/>
    <mergeCell ref="E260:F260"/>
    <mergeCell ref="H295:I295"/>
    <mergeCell ref="E280:F280"/>
    <mergeCell ref="E281:F281"/>
    <mergeCell ref="H283:I283"/>
    <mergeCell ref="E286:F286"/>
    <mergeCell ref="E287:F287"/>
    <mergeCell ref="E288:F288"/>
    <mergeCell ref="E271:F271"/>
    <mergeCell ref="H273:I273"/>
    <mergeCell ref="E276:F276"/>
    <mergeCell ref="E277:F277"/>
    <mergeCell ref="E278:F278"/>
    <mergeCell ref="E279:F279"/>
    <mergeCell ref="E298:F298"/>
    <mergeCell ref="E299:F299"/>
    <mergeCell ref="E300:F300"/>
    <mergeCell ref="E301:F301"/>
    <mergeCell ref="E302:F302"/>
    <mergeCell ref="E303:F303"/>
    <mergeCell ref="E289:F289"/>
    <mergeCell ref="E290:F290"/>
    <mergeCell ref="E291:F291"/>
    <mergeCell ref="E292:F292"/>
    <mergeCell ref="E293:F293"/>
    <mergeCell ref="E313:F313"/>
    <mergeCell ref="E314:F314"/>
    <mergeCell ref="E315:F315"/>
    <mergeCell ref="E316:F316"/>
    <mergeCell ref="E317:F317"/>
    <mergeCell ref="H319:I319"/>
    <mergeCell ref="E304:F304"/>
    <mergeCell ref="E305:F305"/>
    <mergeCell ref="H307:I307"/>
    <mergeCell ref="E310:F310"/>
    <mergeCell ref="E311:F311"/>
    <mergeCell ref="E312:F312"/>
    <mergeCell ref="H329:I329"/>
    <mergeCell ref="F332:G332"/>
    <mergeCell ref="E333:F333"/>
    <mergeCell ref="E334:F334"/>
    <mergeCell ref="E335:F335"/>
    <mergeCell ref="E336:F336"/>
    <mergeCell ref="E322:F322"/>
    <mergeCell ref="E323:F323"/>
    <mergeCell ref="E324:F324"/>
    <mergeCell ref="E325:F325"/>
    <mergeCell ref="E326:F326"/>
    <mergeCell ref="E327:F327"/>
    <mergeCell ref="E346:F346"/>
    <mergeCell ref="E347:F347"/>
    <mergeCell ref="H349:I349"/>
    <mergeCell ref="E352:F352"/>
    <mergeCell ref="E353:F353"/>
    <mergeCell ref="E354:F354"/>
    <mergeCell ref="E337:F337"/>
    <mergeCell ref="E338:F338"/>
    <mergeCell ref="E339:F339"/>
    <mergeCell ref="H341:I341"/>
    <mergeCell ref="E344:F344"/>
    <mergeCell ref="E345:F345"/>
    <mergeCell ref="E364:F364"/>
    <mergeCell ref="E365:F365"/>
    <mergeCell ref="E366:F366"/>
    <mergeCell ref="H368:I368"/>
    <mergeCell ref="E371:F371"/>
    <mergeCell ref="E372:F372"/>
    <mergeCell ref="E355:F355"/>
    <mergeCell ref="E356:F356"/>
    <mergeCell ref="H358:I358"/>
    <mergeCell ref="E361:F361"/>
    <mergeCell ref="E362:F362"/>
    <mergeCell ref="E363:F363"/>
    <mergeCell ref="E379:F379"/>
    <mergeCell ref="E380:F380"/>
    <mergeCell ref="E381:F381"/>
    <mergeCell ref="E382:F382"/>
    <mergeCell ref="E383:F383"/>
    <mergeCell ref="E384:F384"/>
    <mergeCell ref="E373:F373"/>
    <mergeCell ref="E374:F374"/>
    <mergeCell ref="E375:F375"/>
    <mergeCell ref="E376:F376"/>
    <mergeCell ref="E377:F377"/>
    <mergeCell ref="E378:F378"/>
    <mergeCell ref="H409:I409"/>
    <mergeCell ref="E394:F394"/>
    <mergeCell ref="E395:F395"/>
    <mergeCell ref="E396:F396"/>
    <mergeCell ref="E397:F397"/>
    <mergeCell ref="H399:I399"/>
    <mergeCell ref="E402:F402"/>
    <mergeCell ref="E385:F385"/>
    <mergeCell ref="E386:F386"/>
    <mergeCell ref="H388:I388"/>
    <mergeCell ref="F391:G391"/>
    <mergeCell ref="E392:F392"/>
    <mergeCell ref="E393:F393"/>
    <mergeCell ref="E412:F412"/>
    <mergeCell ref="E413:F413"/>
    <mergeCell ref="E414:F414"/>
    <mergeCell ref="E415:F415"/>
    <mergeCell ref="E416:F416"/>
    <mergeCell ref="E417:F417"/>
    <mergeCell ref="E403:F403"/>
    <mergeCell ref="E404:F404"/>
    <mergeCell ref="E405:F405"/>
    <mergeCell ref="E406:F406"/>
    <mergeCell ref="E407:F407"/>
    <mergeCell ref="H441:I441"/>
    <mergeCell ref="E444:F444"/>
    <mergeCell ref="E427:F427"/>
    <mergeCell ref="E428:F428"/>
    <mergeCell ref="H430:I430"/>
    <mergeCell ref="E433:F433"/>
    <mergeCell ref="E434:F434"/>
    <mergeCell ref="E435:F435"/>
    <mergeCell ref="H419:I419"/>
    <mergeCell ref="E422:F422"/>
    <mergeCell ref="E423:F423"/>
    <mergeCell ref="E424:F424"/>
    <mergeCell ref="E425:F425"/>
    <mergeCell ref="E426:F426"/>
    <mergeCell ref="E445:F445"/>
    <mergeCell ref="E446:F446"/>
    <mergeCell ref="E447:F447"/>
    <mergeCell ref="E448:F448"/>
    <mergeCell ref="E449:F449"/>
    <mergeCell ref="E450:F450"/>
    <mergeCell ref="E436:F436"/>
    <mergeCell ref="E437:F437"/>
    <mergeCell ref="E438:F438"/>
    <mergeCell ref="E439:F439"/>
    <mergeCell ref="H464:I464"/>
    <mergeCell ref="E467:F467"/>
    <mergeCell ref="E468:F468"/>
    <mergeCell ref="E451:F451"/>
    <mergeCell ref="H453:I453"/>
    <mergeCell ref="E456:F456"/>
    <mergeCell ref="E457:F457"/>
    <mergeCell ref="E458:F458"/>
    <mergeCell ref="E459:F459"/>
    <mergeCell ref="E469:F469"/>
    <mergeCell ref="E470:F470"/>
    <mergeCell ref="E471:F471"/>
    <mergeCell ref="E472:F472"/>
    <mergeCell ref="E473:F473"/>
    <mergeCell ref="E474:F474"/>
    <mergeCell ref="E460:F460"/>
    <mergeCell ref="E461:F461"/>
    <mergeCell ref="E462:F462"/>
    <mergeCell ref="E484:F484"/>
    <mergeCell ref="E485:F485"/>
    <mergeCell ref="H487:I487"/>
    <mergeCell ref="F490:G490"/>
    <mergeCell ref="F491:G491"/>
    <mergeCell ref="E492:F492"/>
    <mergeCell ref="H476:I476"/>
    <mergeCell ref="E479:F479"/>
    <mergeCell ref="E480:F480"/>
    <mergeCell ref="E481:F481"/>
    <mergeCell ref="E482:F482"/>
    <mergeCell ref="E483:F483"/>
    <mergeCell ref="H517:I517"/>
    <mergeCell ref="E502:F502"/>
    <mergeCell ref="E503:F503"/>
    <mergeCell ref="E504:F504"/>
    <mergeCell ref="E505:F505"/>
    <mergeCell ref="E506:F506"/>
    <mergeCell ref="H508:I508"/>
    <mergeCell ref="E493:F493"/>
    <mergeCell ref="E494:F494"/>
    <mergeCell ref="H496:I496"/>
    <mergeCell ref="E499:F499"/>
    <mergeCell ref="E500:F500"/>
    <mergeCell ref="E501:F501"/>
    <mergeCell ref="E520:F520"/>
    <mergeCell ref="E521:F521"/>
    <mergeCell ref="E522:F522"/>
    <mergeCell ref="E523:F523"/>
    <mergeCell ref="E524:F524"/>
    <mergeCell ref="E525:F525"/>
    <mergeCell ref="E511:F511"/>
    <mergeCell ref="E512:F512"/>
    <mergeCell ref="E513:F513"/>
    <mergeCell ref="E514:F514"/>
    <mergeCell ref="E515:F515"/>
    <mergeCell ref="H549:I549"/>
    <mergeCell ref="E552:F552"/>
    <mergeCell ref="E535:F535"/>
    <mergeCell ref="E536:F536"/>
    <mergeCell ref="E537:F537"/>
    <mergeCell ref="H539:I539"/>
    <mergeCell ref="E542:F542"/>
    <mergeCell ref="E543:F543"/>
    <mergeCell ref="H527:I527"/>
    <mergeCell ref="F530:G530"/>
    <mergeCell ref="E531:F531"/>
    <mergeCell ref="E532:F532"/>
    <mergeCell ref="E533:F533"/>
    <mergeCell ref="E534:F534"/>
    <mergeCell ref="E553:F553"/>
    <mergeCell ref="E554:F554"/>
    <mergeCell ref="E555:F555"/>
    <mergeCell ref="E556:F556"/>
    <mergeCell ref="E557:F557"/>
    <mergeCell ref="E558:F558"/>
    <mergeCell ref="E544:F544"/>
    <mergeCell ref="E545:F545"/>
    <mergeCell ref="E546:F546"/>
    <mergeCell ref="E547:F547"/>
    <mergeCell ref="H572:I572"/>
    <mergeCell ref="E575:F575"/>
    <mergeCell ref="E576:F576"/>
    <mergeCell ref="H560:I560"/>
    <mergeCell ref="E563:F563"/>
    <mergeCell ref="E564:F564"/>
    <mergeCell ref="E565:F565"/>
    <mergeCell ref="E566:F566"/>
    <mergeCell ref="E567:F567"/>
    <mergeCell ref="E577:F577"/>
    <mergeCell ref="E578:F578"/>
    <mergeCell ref="E579:F579"/>
    <mergeCell ref="E580:F580"/>
    <mergeCell ref="E581:F581"/>
    <mergeCell ref="E582:F582"/>
    <mergeCell ref="E568:F568"/>
    <mergeCell ref="E569:F569"/>
    <mergeCell ref="E570:F570"/>
    <mergeCell ref="F592:G592"/>
    <mergeCell ref="F593:G593"/>
    <mergeCell ref="F594:G594"/>
    <mergeCell ref="F595:G595"/>
    <mergeCell ref="F596:G596"/>
    <mergeCell ref="E597:F597"/>
    <mergeCell ref="H584:I584"/>
    <mergeCell ref="F587:G587"/>
    <mergeCell ref="F588:G588"/>
    <mergeCell ref="F589:G589"/>
    <mergeCell ref="F590:G590"/>
    <mergeCell ref="F591:G591"/>
    <mergeCell ref="E607:F607"/>
    <mergeCell ref="E608:F608"/>
    <mergeCell ref="E609:F609"/>
    <mergeCell ref="H611:I611"/>
    <mergeCell ref="E614:F614"/>
    <mergeCell ref="E615:F615"/>
    <mergeCell ref="E598:F598"/>
    <mergeCell ref="E599:F599"/>
    <mergeCell ref="E600:F600"/>
    <mergeCell ref="H602:I602"/>
    <mergeCell ref="E605:F605"/>
    <mergeCell ref="E606:F606"/>
    <mergeCell ref="E625:F625"/>
    <mergeCell ref="E626:F626"/>
    <mergeCell ref="E627:F627"/>
    <mergeCell ref="E628:F628"/>
    <mergeCell ref="H630:I630"/>
    <mergeCell ref="F633:G633"/>
    <mergeCell ref="E616:F616"/>
    <mergeCell ref="E617:F617"/>
    <mergeCell ref="E618:F618"/>
    <mergeCell ref="E619:F619"/>
    <mergeCell ref="H621:I621"/>
    <mergeCell ref="E624:F624"/>
    <mergeCell ref="E643:F643"/>
    <mergeCell ref="E644:F644"/>
    <mergeCell ref="E645:F645"/>
    <mergeCell ref="H647:I647"/>
    <mergeCell ref="E650:F650"/>
    <mergeCell ref="E651:F651"/>
    <mergeCell ref="E634:F634"/>
    <mergeCell ref="E635:F635"/>
    <mergeCell ref="E636:F636"/>
    <mergeCell ref="E637:F637"/>
    <mergeCell ref="H639:I639"/>
    <mergeCell ref="F642:G642"/>
    <mergeCell ref="H659:I659"/>
    <mergeCell ref="E662:F662"/>
    <mergeCell ref="E663:F663"/>
    <mergeCell ref="E664:F664"/>
    <mergeCell ref="E665:F665"/>
    <mergeCell ref="E666:F666"/>
    <mergeCell ref="E652:F652"/>
    <mergeCell ref="E653:F653"/>
    <mergeCell ref="E654:F654"/>
    <mergeCell ref="E655:F655"/>
    <mergeCell ref="E656:F656"/>
    <mergeCell ref="E657:F657"/>
    <mergeCell ref="H677:I677"/>
    <mergeCell ref="E680:F680"/>
    <mergeCell ref="E681:F681"/>
    <mergeCell ref="E682:F682"/>
    <mergeCell ref="E683:F683"/>
    <mergeCell ref="E684:F684"/>
    <mergeCell ref="H668:I668"/>
    <mergeCell ref="E671:F671"/>
    <mergeCell ref="E672:F672"/>
    <mergeCell ref="E673:F673"/>
    <mergeCell ref="E674:F674"/>
    <mergeCell ref="E675:F675"/>
    <mergeCell ref="H708:I708"/>
    <mergeCell ref="E711:F711"/>
    <mergeCell ref="E694:F694"/>
    <mergeCell ref="E695:F695"/>
    <mergeCell ref="E696:F696"/>
    <mergeCell ref="H698:I698"/>
    <mergeCell ref="E701:F701"/>
    <mergeCell ref="E702:F702"/>
    <mergeCell ref="E685:F685"/>
    <mergeCell ref="H687:I687"/>
    <mergeCell ref="E690:F690"/>
    <mergeCell ref="E691:F691"/>
    <mergeCell ref="E692:F692"/>
    <mergeCell ref="E693:F693"/>
    <mergeCell ref="E712:F712"/>
    <mergeCell ref="E713:F713"/>
    <mergeCell ref="E714:F714"/>
    <mergeCell ref="E715:F715"/>
    <mergeCell ref="E716:F716"/>
    <mergeCell ref="E717:F717"/>
    <mergeCell ref="E703:F703"/>
    <mergeCell ref="E704:F704"/>
    <mergeCell ref="E705:F705"/>
    <mergeCell ref="E706:F706"/>
    <mergeCell ref="E730:F730"/>
    <mergeCell ref="H732:I732"/>
    <mergeCell ref="E735:F735"/>
    <mergeCell ref="E736:F736"/>
    <mergeCell ref="E737:F737"/>
    <mergeCell ref="E738:F738"/>
    <mergeCell ref="H719:I719"/>
    <mergeCell ref="E722:F722"/>
    <mergeCell ref="E723:F723"/>
    <mergeCell ref="E724:F724"/>
    <mergeCell ref="H726:I726"/>
    <mergeCell ref="E729:F729"/>
    <mergeCell ref="H762:I762"/>
    <mergeCell ref="E765:F765"/>
    <mergeCell ref="E748:F748"/>
    <mergeCell ref="E749:F749"/>
    <mergeCell ref="E750:F750"/>
    <mergeCell ref="E751:F751"/>
    <mergeCell ref="H753:I753"/>
    <mergeCell ref="E756:F756"/>
    <mergeCell ref="E739:F739"/>
    <mergeCell ref="E740:F740"/>
    <mergeCell ref="E741:F741"/>
    <mergeCell ref="E742:F742"/>
    <mergeCell ref="H744:I744"/>
    <mergeCell ref="E747:F747"/>
    <mergeCell ref="E766:F766"/>
    <mergeCell ref="E767:F767"/>
    <mergeCell ref="E768:F768"/>
    <mergeCell ref="E769:F769"/>
    <mergeCell ref="E770:F770"/>
    <mergeCell ref="E771:F771"/>
    <mergeCell ref="E757:F757"/>
    <mergeCell ref="E758:F758"/>
    <mergeCell ref="E759:F759"/>
    <mergeCell ref="E760:F760"/>
    <mergeCell ref="E781:F781"/>
    <mergeCell ref="E782:F782"/>
    <mergeCell ref="H784:I784"/>
    <mergeCell ref="E787:F787"/>
    <mergeCell ref="E788:F788"/>
    <mergeCell ref="E789:F789"/>
    <mergeCell ref="H773:I773"/>
    <mergeCell ref="E776:F776"/>
    <mergeCell ref="E777:F777"/>
    <mergeCell ref="E778:F778"/>
    <mergeCell ref="E779:F779"/>
    <mergeCell ref="E780:F780"/>
    <mergeCell ref="E799:F799"/>
    <mergeCell ref="E800:F800"/>
    <mergeCell ref="E801:F801"/>
    <mergeCell ref="E802:F802"/>
    <mergeCell ref="H804:I804"/>
    <mergeCell ref="E807:F807"/>
    <mergeCell ref="E790:F790"/>
    <mergeCell ref="E791:F791"/>
    <mergeCell ref="E792:F792"/>
    <mergeCell ref="H794:I794"/>
    <mergeCell ref="E797:F797"/>
    <mergeCell ref="E798:F798"/>
    <mergeCell ref="H815:I815"/>
    <mergeCell ref="E818:F818"/>
    <mergeCell ref="E819:F819"/>
    <mergeCell ref="E820:F820"/>
    <mergeCell ref="E821:F821"/>
    <mergeCell ref="E822:F822"/>
    <mergeCell ref="E808:F808"/>
    <mergeCell ref="E809:F809"/>
    <mergeCell ref="E810:F810"/>
    <mergeCell ref="E811:F811"/>
    <mergeCell ref="E812:F812"/>
    <mergeCell ref="E813:F813"/>
    <mergeCell ref="E832:F832"/>
    <mergeCell ref="E833:F833"/>
    <mergeCell ref="E834:F834"/>
    <mergeCell ref="H836:I836"/>
    <mergeCell ref="E839:F839"/>
    <mergeCell ref="E840:F840"/>
    <mergeCell ref="E823:F823"/>
    <mergeCell ref="H825:I825"/>
    <mergeCell ref="E828:F828"/>
    <mergeCell ref="E829:F829"/>
    <mergeCell ref="E830:F830"/>
    <mergeCell ref="E831:F831"/>
    <mergeCell ref="E853:F853"/>
    <mergeCell ref="E854:F854"/>
    <mergeCell ref="E855:F855"/>
    <mergeCell ref="E856:F856"/>
    <mergeCell ref="E857:F857"/>
    <mergeCell ref="E858:F858"/>
    <mergeCell ref="E841:F841"/>
    <mergeCell ref="H843:I843"/>
    <mergeCell ref="E846:F846"/>
    <mergeCell ref="E847:F847"/>
    <mergeCell ref="H849:I849"/>
    <mergeCell ref="E852:F852"/>
    <mergeCell ref="E868:F868"/>
    <mergeCell ref="E869:F869"/>
    <mergeCell ref="E870:F870"/>
    <mergeCell ref="H872:I872"/>
    <mergeCell ref="E875:F875"/>
    <mergeCell ref="E876:F876"/>
    <mergeCell ref="E859:F859"/>
    <mergeCell ref="H861:I861"/>
    <mergeCell ref="E864:F864"/>
    <mergeCell ref="E865:F865"/>
    <mergeCell ref="E866:F866"/>
    <mergeCell ref="E867:F867"/>
    <mergeCell ref="H893:I893"/>
    <mergeCell ref="E886:F886"/>
    <mergeCell ref="E887:F887"/>
    <mergeCell ref="E888:F888"/>
    <mergeCell ref="E889:F889"/>
    <mergeCell ref="E890:F890"/>
    <mergeCell ref="E891:F891"/>
    <mergeCell ref="E877:F877"/>
    <mergeCell ref="E878:F878"/>
    <mergeCell ref="E879:F879"/>
    <mergeCell ref="E880:F880"/>
    <mergeCell ref="H882:I882"/>
    <mergeCell ref="E885:F885"/>
  </mergeCells>
  <pageMargins left="0.51181102362204722" right="0.51181102362204722" top="0.78740157480314965" bottom="0.78740157480314965" header="0.31496062992125984" footer="0.31496062992125984"/>
  <pageSetup paperSize="9" scale="53" orientation="portrait" r:id="rId1"/>
  <rowBreaks count="1" manualBreakCount="1">
    <brk id="8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9</vt:i4>
      </vt:variant>
    </vt:vector>
  </HeadingPairs>
  <TitlesOfParts>
    <vt:vector size="15" baseType="lpstr">
      <vt:lpstr>PLANILHA ORÇAMENTARIA</vt:lpstr>
      <vt:lpstr>MEMÓRIA DE CÁLCULO</vt:lpstr>
      <vt:lpstr>CRONOGRAMA</vt:lpstr>
      <vt:lpstr>BDI</vt:lpstr>
      <vt:lpstr>CPU-PRÓPRIA</vt:lpstr>
      <vt:lpstr>CPU-GERAL</vt:lpstr>
      <vt:lpstr>BDI!Area_de_impressao</vt:lpstr>
      <vt:lpstr>'CPU-PRÓPRIA'!Area_de_impressao</vt:lpstr>
      <vt:lpstr>CRONOGRAMA!Area_de_impressao</vt:lpstr>
      <vt:lpstr>'MEMÓRIA DE CÁLCULO'!Area_de_impressao</vt:lpstr>
      <vt:lpstr>'PLANILHA ORÇAMENTARIA'!Area_de_impressao</vt:lpstr>
      <vt:lpstr>BDI!Titulos_de_impressao</vt:lpstr>
      <vt:lpstr>'CPU-GERAL'!Titulos_de_impressao</vt:lpstr>
      <vt:lpstr>'MEMÓRIA DE CÁLCULO'!Titulos_de_impressao</vt:lpstr>
      <vt:lpstr>'PLANILHA ORÇAMENTARIA'!Titulos_de_impressao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Bap5</dc:creator>
  <cp:lastModifiedBy>LORENA</cp:lastModifiedBy>
  <cp:lastPrinted>2025-09-30T19:39:05Z</cp:lastPrinted>
  <dcterms:created xsi:type="dcterms:W3CDTF">2021-03-02T16:54:45Z</dcterms:created>
  <dcterms:modified xsi:type="dcterms:W3CDTF">2025-10-20T14:21:13Z</dcterms:modified>
</cp:coreProperties>
</file>