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cuments\NEEMIAS - PROCESSOS\01 - MODALIDADES\CONCORRÊNCIA PRESENCIAL\CONCORRÊNCIA N° 005-2025 - MÓDULOS SANITÁRIOS DOMICILIARES\ARQUIVOS DO CHEFE\Projetos\969787- MSD- MÓDULO SANITÁRIO\"/>
    </mc:Choice>
  </mc:AlternateContent>
  <xr:revisionPtr revIDLastSave="0" documentId="8_{1000FEC5-A96B-4C69-9B8B-D0FD2EBB882D}" xr6:coauthVersionLast="47" xr6:coauthVersionMax="47" xr10:uidLastSave="{00000000-0000-0000-0000-000000000000}"/>
  <bookViews>
    <workbookView xWindow="-120" yWindow="-120" windowWidth="29040" windowHeight="15840" activeTab="4"/>
  </bookViews>
  <sheets>
    <sheet name="PLANILHA ORÇAMENTARIA" sheetId="7" r:id="rId1"/>
    <sheet name="MEMÓRIA DE CÁLCULO" sheetId="2" r:id="rId2"/>
    <sheet name="CRONOGRAMA" sheetId="3" r:id="rId3"/>
    <sheet name="BDI" sheetId="5" r:id="rId4"/>
    <sheet name="CPU" sheetId="4" r:id="rId5"/>
  </sheets>
  <definedNames>
    <definedName name="_xlnm.Print_Area" localSheetId="3">BDI!$A$7:$I$76</definedName>
    <definedName name="_xlnm.Print_Area" localSheetId="4">CPU!$A$7:$H$32</definedName>
    <definedName name="_xlnm.Print_Area" localSheetId="2">CRONOGRAMA!$A$7:$H$24</definedName>
    <definedName name="_xlnm.Print_Area" localSheetId="1">'MEMÓRIA DE CÁLCULO'!$A$6:$F$488</definedName>
    <definedName name="_xlnm.Print_Area" localSheetId="0">'PLANILHA ORÇAMENTARIA'!$A$3:$I$159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5" i="7" l="1"/>
  <c r="G152" i="7"/>
  <c r="G147" i="7"/>
  <c r="H147" i="7"/>
  <c r="G148" i="7"/>
  <c r="G149" i="7"/>
  <c r="G146" i="7"/>
  <c r="G142" i="7"/>
  <c r="H142" i="7"/>
  <c r="G143" i="7"/>
  <c r="G141" i="7"/>
  <c r="G138" i="7"/>
  <c r="H138" i="7"/>
  <c r="G139" i="7"/>
  <c r="G137" i="7"/>
  <c r="G132" i="7"/>
  <c r="H132" i="7"/>
  <c r="G133" i="7"/>
  <c r="G131" i="7"/>
  <c r="G128" i="7"/>
  <c r="H128" i="7"/>
  <c r="G129" i="7"/>
  <c r="H129" i="7"/>
  <c r="G122" i="7"/>
  <c r="G123" i="7"/>
  <c r="G124" i="7"/>
  <c r="G125" i="7"/>
  <c r="G126" i="7"/>
  <c r="G127" i="7"/>
  <c r="G121" i="7"/>
  <c r="G116" i="7"/>
  <c r="G117" i="7"/>
  <c r="G115" i="7"/>
  <c r="G110" i="7"/>
  <c r="G111" i="7"/>
  <c r="G112" i="7"/>
  <c r="G113" i="7"/>
  <c r="G109" i="7"/>
  <c r="G102" i="7"/>
  <c r="G103" i="7"/>
  <c r="G104" i="7"/>
  <c r="G105" i="7"/>
  <c r="G101" i="7"/>
  <c r="G97" i="7"/>
  <c r="H97" i="7"/>
  <c r="G98" i="7"/>
  <c r="G99" i="7"/>
  <c r="G96" i="7"/>
  <c r="G93" i="7"/>
  <c r="H93" i="7"/>
  <c r="G86" i="7"/>
  <c r="G87" i="7"/>
  <c r="G88" i="7"/>
  <c r="G89" i="7"/>
  <c r="G90" i="7"/>
  <c r="G91" i="7"/>
  <c r="G92" i="7"/>
  <c r="G85" i="7"/>
  <c r="G75" i="7"/>
  <c r="H75" i="7"/>
  <c r="G76" i="7"/>
  <c r="G77" i="7"/>
  <c r="G78" i="7"/>
  <c r="G79" i="7"/>
  <c r="H79" i="7"/>
  <c r="G80" i="7"/>
  <c r="G81" i="7"/>
  <c r="G82" i="7"/>
  <c r="G74" i="7"/>
  <c r="G64" i="7"/>
  <c r="G65" i="7"/>
  <c r="G66" i="7"/>
  <c r="G67" i="7"/>
  <c r="G68" i="7"/>
  <c r="G69" i="7"/>
  <c r="G70" i="7"/>
  <c r="G71" i="7"/>
  <c r="G63" i="7"/>
  <c r="G59" i="7"/>
  <c r="H59" i="7"/>
  <c r="G60" i="7"/>
  <c r="G58" i="7"/>
  <c r="G55" i="7"/>
  <c r="G52" i="7"/>
  <c r="H52" i="7"/>
  <c r="H53" i="7"/>
  <c r="G49" i="7"/>
  <c r="G46" i="7"/>
  <c r="H46" i="7"/>
  <c r="G47" i="7"/>
  <c r="G45" i="7"/>
  <c r="G43" i="7"/>
  <c r="G42" i="7"/>
  <c r="G37" i="7"/>
  <c r="H37" i="7"/>
  <c r="G38" i="7"/>
  <c r="G36" i="7"/>
  <c r="G31" i="7"/>
  <c r="G32" i="7"/>
  <c r="G33" i="7"/>
  <c r="H33" i="7"/>
  <c r="G30" i="7"/>
  <c r="G27" i="7"/>
  <c r="H27" i="7"/>
  <c r="G26" i="7"/>
  <c r="G23" i="7"/>
  <c r="H23" i="7"/>
  <c r="G22" i="7"/>
  <c r="G19" i="7"/>
  <c r="H19" i="7"/>
  <c r="H20" i="7"/>
  <c r="H155" i="7"/>
  <c r="H156" i="7"/>
  <c r="H152" i="7"/>
  <c r="H153" i="7"/>
  <c r="H148" i="7"/>
  <c r="H149" i="7"/>
  <c r="H146" i="7"/>
  <c r="H143" i="7"/>
  <c r="H141" i="7"/>
  <c r="H139" i="7"/>
  <c r="H137" i="7"/>
  <c r="H133" i="7"/>
  <c r="H131" i="7"/>
  <c r="H122" i="7"/>
  <c r="H123" i="7"/>
  <c r="H124" i="7"/>
  <c r="H125" i="7"/>
  <c r="H126" i="7"/>
  <c r="H127" i="7"/>
  <c r="H121" i="7"/>
  <c r="H116" i="7"/>
  <c r="H117" i="7"/>
  <c r="H115" i="7"/>
  <c r="H110" i="7"/>
  <c r="H111" i="7"/>
  <c r="H112" i="7"/>
  <c r="H113" i="7"/>
  <c r="H109" i="7"/>
  <c r="H102" i="7"/>
  <c r="H103" i="7"/>
  <c r="H104" i="7"/>
  <c r="H105" i="7"/>
  <c r="H101" i="7"/>
  <c r="H98" i="7"/>
  <c r="H99" i="7"/>
  <c r="H96" i="7"/>
  <c r="H86" i="7"/>
  <c r="H87" i="7"/>
  <c r="H88" i="7"/>
  <c r="H89" i="7"/>
  <c r="H90" i="7"/>
  <c r="H91" i="7"/>
  <c r="H92" i="7"/>
  <c r="H85" i="7"/>
  <c r="H76" i="7"/>
  <c r="H77" i="7"/>
  <c r="H78" i="7"/>
  <c r="H80" i="7"/>
  <c r="H81" i="7"/>
  <c r="H82" i="7"/>
  <c r="H74" i="7"/>
  <c r="H70" i="7"/>
  <c r="H71" i="7"/>
  <c r="H64" i="7"/>
  <c r="H65" i="7"/>
  <c r="H66" i="7"/>
  <c r="H67" i="7"/>
  <c r="H68" i="7"/>
  <c r="H69" i="7"/>
  <c r="H63" i="7"/>
  <c r="H60" i="7"/>
  <c r="H58" i="7"/>
  <c r="H55" i="7"/>
  <c r="H49" i="7"/>
  <c r="H47" i="7"/>
  <c r="H45" i="7"/>
  <c r="H43" i="7"/>
  <c r="H42" i="7"/>
  <c r="H38" i="7"/>
  <c r="H36" i="7"/>
  <c r="H31" i="7"/>
  <c r="H32" i="7"/>
  <c r="H30" i="7"/>
  <c r="H26" i="7"/>
  <c r="H22" i="7"/>
  <c r="F155" i="7"/>
  <c r="J48" i="7"/>
  <c r="J51" i="7"/>
  <c r="J54" i="7"/>
  <c r="J57" i="7"/>
  <c r="J62" i="7"/>
  <c r="J73" i="7"/>
  <c r="J84" i="7"/>
  <c r="J107" i="7"/>
  <c r="J108" i="7"/>
  <c r="J119" i="7"/>
  <c r="J135" i="7"/>
  <c r="J140" i="7"/>
  <c r="J145" i="7"/>
  <c r="J151" i="7"/>
  <c r="E473" i="2"/>
  <c r="E469" i="2"/>
  <c r="E442" i="2"/>
  <c r="E428" i="2"/>
  <c r="D385" i="2"/>
  <c r="E350" i="2"/>
  <c r="D184" i="2"/>
  <c r="D185" i="2"/>
  <c r="D19" i="3"/>
  <c r="B110" i="7"/>
  <c r="B123" i="7"/>
  <c r="B139" i="7"/>
  <c r="F101" i="7"/>
  <c r="F115" i="7"/>
  <c r="H20" i="4"/>
  <c r="F138" i="7"/>
  <c r="F111" i="7"/>
  <c r="F102" i="7"/>
  <c r="F116" i="7"/>
  <c r="F113" i="7"/>
  <c r="F129" i="7"/>
  <c r="F98" i="7"/>
  <c r="F96" i="7"/>
  <c r="F66" i="7"/>
  <c r="F64" i="7"/>
  <c r="F103" i="7"/>
  <c r="F117" i="7"/>
  <c r="B103" i="7"/>
  <c r="B117" i="7"/>
  <c r="B126" i="7"/>
  <c r="F97" i="7"/>
  <c r="F110" i="7"/>
  <c r="H19" i="4"/>
  <c r="G490" i="2"/>
  <c r="D256" i="2"/>
  <c r="D255" i="2"/>
  <c r="D251" i="2"/>
  <c r="D252" i="2"/>
  <c r="D247" i="2"/>
  <c r="D246" i="2"/>
  <c r="D248" i="2"/>
  <c r="E242" i="2"/>
  <c r="D241" i="2"/>
  <c r="D240" i="2"/>
  <c r="D239" i="2"/>
  <c r="D238" i="2"/>
  <c r="D243" i="2"/>
  <c r="D263" i="2"/>
  <c r="D101" i="2"/>
  <c r="E94" i="2"/>
  <c r="D124" i="2"/>
  <c r="D123" i="2"/>
  <c r="D119" i="2"/>
  <c r="D120" i="2"/>
  <c r="D115" i="2"/>
  <c r="D114" i="2"/>
  <c r="E48" i="2"/>
  <c r="E41" i="2"/>
  <c r="E40" i="2"/>
  <c r="E39" i="2"/>
  <c r="E42" i="2"/>
  <c r="E38" i="2"/>
  <c r="E32" i="2"/>
  <c r="E25" i="2"/>
  <c r="E24" i="2"/>
  <c r="E23" i="2"/>
  <c r="E22" i="2"/>
  <c r="E26" i="2"/>
  <c r="I29" i="5"/>
  <c r="I22" i="5"/>
  <c r="I32" i="5"/>
  <c r="D464" i="2"/>
  <c r="D465" i="2"/>
  <c r="D415" i="2"/>
  <c r="D416" i="2"/>
  <c r="D410" i="2"/>
  <c r="D411" i="2"/>
  <c r="D405" i="2"/>
  <c r="D406" i="2"/>
  <c r="D384" i="2"/>
  <c r="D383" i="2"/>
  <c r="D382" i="2"/>
  <c r="D381" i="2"/>
  <c r="D374" i="2"/>
  <c r="D373" i="2"/>
  <c r="D372" i="2"/>
  <c r="D371" i="2"/>
  <c r="D375" i="2"/>
  <c r="E368" i="2"/>
  <c r="D366" i="2"/>
  <c r="D365" i="2"/>
  <c r="D364" i="2"/>
  <c r="D363" i="2"/>
  <c r="D367" i="2"/>
  <c r="E360" i="2"/>
  <c r="D358" i="2"/>
  <c r="D357" i="2"/>
  <c r="D356" i="2"/>
  <c r="D355" i="2"/>
  <c r="D359" i="2"/>
  <c r="E352" i="2"/>
  <c r="E351" i="2"/>
  <c r="E348" i="2"/>
  <c r="D338" i="2"/>
  <c r="D337" i="2"/>
  <c r="D336" i="2"/>
  <c r="D335" i="2"/>
  <c r="D340" i="2"/>
  <c r="E329" i="2"/>
  <c r="E330" i="2"/>
  <c r="E324" i="2"/>
  <c r="E325" i="2"/>
  <c r="E321" i="2"/>
  <c r="D319" i="2"/>
  <c r="D318" i="2"/>
  <c r="D317" i="2"/>
  <c r="D320" i="2"/>
  <c r="D316" i="2"/>
  <c r="D310" i="2"/>
  <c r="D309" i="2"/>
  <c r="D311" i="2"/>
  <c r="D308" i="2"/>
  <c r="D312" i="2"/>
  <c r="E305" i="2"/>
  <c r="E303" i="2"/>
  <c r="E304" i="2"/>
  <c r="E300" i="2"/>
  <c r="D227" i="2"/>
  <c r="D226" i="2"/>
  <c r="D225" i="2"/>
  <c r="D228" i="2"/>
  <c r="D224" i="2"/>
  <c r="D223" i="2"/>
  <c r="D220" i="2"/>
  <c r="D215" i="2"/>
  <c r="D214" i="2"/>
  <c r="D216" i="2"/>
  <c r="E206" i="2"/>
  <c r="E205" i="2"/>
  <c r="D198" i="2"/>
  <c r="D199" i="2"/>
  <c r="D197" i="2"/>
  <c r="D192" i="2"/>
  <c r="D191" i="2"/>
  <c r="D193" i="2"/>
  <c r="E179" i="2"/>
  <c r="E178" i="2"/>
  <c r="E177" i="2"/>
  <c r="E176" i="2"/>
  <c r="D180" i="2"/>
  <c r="E170" i="2"/>
  <c r="E169" i="2"/>
  <c r="E168" i="2"/>
  <c r="E167" i="2"/>
  <c r="E171" i="2"/>
  <c r="E163" i="2"/>
  <c r="E164" i="2"/>
  <c r="D155" i="2"/>
  <c r="D156" i="2"/>
  <c r="D151" i="2"/>
  <c r="D150" i="2"/>
  <c r="D149" i="2"/>
  <c r="D152" i="2"/>
  <c r="D148" i="2"/>
  <c r="D142" i="2"/>
  <c r="D138" i="2"/>
  <c r="D137" i="2"/>
  <c r="D139" i="2"/>
  <c r="D144" i="2"/>
  <c r="D136" i="2"/>
  <c r="D135" i="2"/>
  <c r="E110" i="2"/>
  <c r="D109" i="2"/>
  <c r="D108" i="2"/>
  <c r="D107" i="2"/>
  <c r="D111" i="2"/>
  <c r="D131" i="2"/>
  <c r="D106" i="2"/>
  <c r="D89" i="2"/>
  <c r="D90" i="2"/>
  <c r="D85" i="2"/>
  <c r="D84" i="2"/>
  <c r="D86" i="2"/>
  <c r="D80" i="2"/>
  <c r="D81" i="2"/>
  <c r="D97" i="2"/>
  <c r="D79" i="2"/>
  <c r="E70" i="2"/>
  <c r="D65" i="2"/>
  <c r="D66" i="2"/>
  <c r="D61" i="2"/>
  <c r="D60" i="2"/>
  <c r="D56" i="2"/>
  <c r="D55" i="2"/>
  <c r="D57" i="2"/>
  <c r="D73" i="2"/>
  <c r="E47" i="2"/>
  <c r="E46" i="2"/>
  <c r="E49" i="2"/>
  <c r="E45" i="2"/>
  <c r="E31" i="2"/>
  <c r="E30" i="2"/>
  <c r="E29" i="2"/>
  <c r="E33" i="2"/>
  <c r="H22" i="4"/>
  <c r="H21" i="4"/>
  <c r="H23" i="4"/>
  <c r="H18" i="4"/>
  <c r="H17" i="4"/>
  <c r="D258" i="2"/>
  <c r="D62" i="2"/>
  <c r="D126" i="2"/>
  <c r="D210" i="2"/>
  <c r="D116" i="2"/>
  <c r="D386" i="2"/>
  <c r="E378" i="2"/>
  <c r="H22" i="3"/>
  <c r="D34" i="2"/>
  <c r="D158" i="2"/>
  <c r="D172" i="2"/>
  <c r="D229" i="2"/>
  <c r="B131" i="7"/>
  <c r="B141" i="7"/>
  <c r="E13" i="2"/>
  <c r="F15" i="7"/>
  <c r="H11" i="3"/>
  <c r="F112" i="7"/>
  <c r="F125" i="7"/>
  <c r="H150" i="7"/>
  <c r="J150" i="7"/>
  <c r="F126" i="7"/>
  <c r="F127" i="7"/>
  <c r="F123" i="7"/>
  <c r="F139" i="7"/>
  <c r="F128" i="7"/>
  <c r="F124" i="7"/>
  <c r="F20" i="3"/>
  <c r="F22" i="3"/>
  <c r="F23" i="3"/>
  <c r="H61" i="7"/>
  <c r="J61" i="7"/>
  <c r="H83" i="7"/>
  <c r="H72" i="7"/>
  <c r="J72" i="7"/>
  <c r="H39" i="7"/>
  <c r="J39" i="7"/>
  <c r="H34" i="7"/>
  <c r="J34" i="7"/>
  <c r="H28" i="7"/>
  <c r="J28" i="7"/>
  <c r="J153" i="7"/>
  <c r="F132" i="7"/>
  <c r="J53" i="7"/>
  <c r="J20" i="7"/>
  <c r="H50" i="7"/>
  <c r="F131" i="7"/>
  <c r="F141" i="7"/>
  <c r="F109" i="7"/>
  <c r="F121" i="7"/>
  <c r="H24" i="7"/>
  <c r="H56" i="7"/>
  <c r="H106" i="7"/>
  <c r="F133" i="7"/>
  <c r="J50" i="7"/>
  <c r="J56" i="7"/>
  <c r="F137" i="7"/>
  <c r="J106" i="7"/>
  <c r="J24" i="7"/>
  <c r="F142" i="7"/>
  <c r="F143" i="7"/>
  <c r="H134" i="7"/>
  <c r="H144" i="7"/>
  <c r="H118" i="7"/>
  <c r="J144" i="7"/>
  <c r="J118" i="7"/>
  <c r="J134" i="7"/>
  <c r="E21" i="3"/>
  <c r="G22" i="3"/>
  <c r="G23" i="3"/>
  <c r="H23" i="3"/>
  <c r="H157" i="7"/>
  <c r="J83" i="7"/>
  <c r="H162" i="7"/>
  <c r="I31" i="7"/>
  <c r="I65" i="7"/>
  <c r="I103" i="7"/>
  <c r="I125" i="7"/>
  <c r="I144" i="7"/>
  <c r="I88" i="7"/>
  <c r="I141" i="7"/>
  <c r="I38" i="7"/>
  <c r="I42" i="7"/>
  <c r="I70" i="7"/>
  <c r="I93" i="7"/>
  <c r="I118" i="7"/>
  <c r="I131" i="7"/>
  <c r="I61" i="7"/>
  <c r="I30" i="7"/>
  <c r="I68" i="7"/>
  <c r="I91" i="7"/>
  <c r="I124" i="7"/>
  <c r="I50" i="7"/>
  <c r="I33" i="7"/>
  <c r="I67" i="7"/>
  <c r="I85" i="7"/>
  <c r="I112" i="7"/>
  <c r="I134" i="7"/>
  <c r="I153" i="7"/>
  <c r="I43" i="7"/>
  <c r="I69" i="7"/>
  <c r="I92" i="7"/>
  <c r="I110" i="7"/>
  <c r="I129" i="7"/>
  <c r="I146" i="7"/>
  <c r="I101" i="7"/>
  <c r="I152" i="7"/>
  <c r="I20" i="7"/>
  <c r="I49" i="7"/>
  <c r="I76" i="7"/>
  <c r="I96" i="7"/>
  <c r="I122" i="7"/>
  <c r="I142" i="7"/>
  <c r="I34" i="7"/>
  <c r="I47" i="7"/>
  <c r="I63" i="7"/>
  <c r="I97" i="7"/>
  <c r="I132" i="7"/>
  <c r="I36" i="7"/>
  <c r="I46" i="7"/>
  <c r="I71" i="7"/>
  <c r="I87" i="7"/>
  <c r="I116" i="7"/>
  <c r="I138" i="7"/>
  <c r="I139" i="7"/>
  <c r="I24" i="7"/>
  <c r="I45" i="7"/>
  <c r="I75" i="7"/>
  <c r="I89" i="7"/>
  <c r="I109" i="7"/>
  <c r="I133" i="7"/>
  <c r="I156" i="7"/>
  <c r="I117" i="7"/>
  <c r="I27" i="7"/>
  <c r="I60" i="7"/>
  <c r="I80" i="7"/>
  <c r="I104" i="7"/>
  <c r="I126" i="7"/>
  <c r="I147" i="7"/>
  <c r="I23" i="7"/>
  <c r="I55" i="7"/>
  <c r="I78" i="7"/>
  <c r="I102" i="7"/>
  <c r="I149" i="7"/>
  <c r="I19" i="7"/>
  <c r="I52" i="7"/>
  <c r="I77" i="7"/>
  <c r="I99" i="7"/>
  <c r="I123" i="7"/>
  <c r="I143" i="7"/>
  <c r="I90" i="7"/>
  <c r="I22" i="7"/>
  <c r="I59" i="7"/>
  <c r="I37" i="7"/>
  <c r="I79" i="7"/>
  <c r="I39" i="7"/>
  <c r="I66" i="7"/>
  <c r="I150" i="7"/>
  <c r="I113" i="7"/>
  <c r="I81" i="7"/>
  <c r="I106" i="7"/>
  <c r="I56" i="7"/>
  <c r="I121" i="7"/>
  <c r="I98" i="7"/>
  <c r="I128" i="7"/>
  <c r="I86" i="7"/>
  <c r="I28" i="7"/>
  <c r="I72" i="7"/>
  <c r="I105" i="7"/>
  <c r="I137" i="7"/>
  <c r="I82" i="7"/>
  <c r="I148" i="7"/>
  <c r="I115" i="7"/>
  <c r="I53" i="7"/>
  <c r="I111" i="7"/>
  <c r="I64" i="7"/>
  <c r="I26" i="7"/>
  <c r="I127" i="7"/>
  <c r="I32" i="7"/>
  <c r="I58" i="7"/>
  <c r="I83" i="7"/>
  <c r="I74" i="7"/>
  <c r="I157" i="7"/>
</calcChain>
</file>

<file path=xl/sharedStrings.xml><?xml version="1.0" encoding="utf-8"?>
<sst xmlns="http://schemas.openxmlformats.org/spreadsheetml/2006/main" count="1209" uniqueCount="445">
  <si>
    <t>OBRA: MÓDULO SANTÁRIO (PRIVADA COM VASO SANITÁIO, BANHEIRO, FOSSA SÉPTICA, FILTRO, SUMIDOURO, LAVATÓRIO DE LOUÇA, TANQUE DE LAVAR ROUPA E RESERVATÓRIO ELEVADO)</t>
  </si>
  <si>
    <t>ENCARGOS SOCIAIS:</t>
  </si>
  <si>
    <t>BDI (%):</t>
  </si>
  <si>
    <t>PLANILHA ORÇAMENTÁRIA</t>
  </si>
  <si>
    <t>ITEM</t>
  </si>
  <si>
    <t>COD. SINAPI</t>
  </si>
  <si>
    <t>SERVIÇO</t>
  </si>
  <si>
    <t>UND.</t>
  </si>
  <si>
    <t>QUANT.</t>
  </si>
  <si>
    <t>P. UNIT.</t>
  </si>
  <si>
    <t>P. TOTAL</t>
  </si>
  <si>
    <t>%</t>
  </si>
  <si>
    <t>1.0</t>
  </si>
  <si>
    <t>SERVIÇOS PRELIMINARES</t>
  </si>
  <si>
    <t>1.1</t>
  </si>
  <si>
    <t>M2</t>
  </si>
  <si>
    <t>SUBTOTAL DO ITEM 1.0</t>
  </si>
  <si>
    <t>2.0</t>
  </si>
  <si>
    <t>FUNDAÇÕES</t>
  </si>
  <si>
    <t>2.1</t>
  </si>
  <si>
    <t>M3</t>
  </si>
  <si>
    <t>2.2</t>
  </si>
  <si>
    <t>SUBTOTAL DO ITEM 2.0</t>
  </si>
  <si>
    <t>3.0</t>
  </si>
  <si>
    <t>ALVENARIA</t>
  </si>
  <si>
    <t>3.1</t>
  </si>
  <si>
    <t>3.2</t>
  </si>
  <si>
    <t>SUBTOTAL DO ITEM 3.0</t>
  </si>
  <si>
    <t>4.0</t>
  </si>
  <si>
    <t>REVESTIMENTO</t>
  </si>
  <si>
    <t>4.1</t>
  </si>
  <si>
    <t>4.2</t>
  </si>
  <si>
    <t>4.3</t>
  </si>
  <si>
    <t>4.4</t>
  </si>
  <si>
    <t>SUBTOTAL DO ITEM 4.0</t>
  </si>
  <si>
    <t>5.0</t>
  </si>
  <si>
    <t>PAVIMENTAÇÃO</t>
  </si>
  <si>
    <t>5.1</t>
  </si>
  <si>
    <t>5.2</t>
  </si>
  <si>
    <t>5.3</t>
  </si>
  <si>
    <t>SUBTOTAL DO ITEM 5.0</t>
  </si>
  <si>
    <t>6.0</t>
  </si>
  <si>
    <t>COBERTURA</t>
  </si>
  <si>
    <t>6.1</t>
  </si>
  <si>
    <t>ESTRUTURA E TELHAMENTO</t>
  </si>
  <si>
    <t>6.1.1</t>
  </si>
  <si>
    <t>6.1.2</t>
  </si>
  <si>
    <t>6.2</t>
  </si>
  <si>
    <t>LAJE DA CAIXA D'ÁGUA</t>
  </si>
  <si>
    <t>6.2.1</t>
  </si>
  <si>
    <t>KG</t>
  </si>
  <si>
    <t>6.2.2</t>
  </si>
  <si>
    <t>6.2.3</t>
  </si>
  <si>
    <t>FABRICAÇÃO DE FÔRMA PARA LAJES, EM MADEIRA SERRADA, E=25 MM. AF_12/2015</t>
  </si>
  <si>
    <t>6.3</t>
  </si>
  <si>
    <t>RUFO</t>
  </si>
  <si>
    <t>6.3.1</t>
  </si>
  <si>
    <t>SUBTOTAL DO ITEM 6.0</t>
  </si>
  <si>
    <t>7.0</t>
  </si>
  <si>
    <t>ESQUADRIAS</t>
  </si>
  <si>
    <t>7.1</t>
  </si>
  <si>
    <t>SUBTOTAL DO ITEM 7.0</t>
  </si>
  <si>
    <t>8.0</t>
  </si>
  <si>
    <t>PINTURA</t>
  </si>
  <si>
    <t>8.1</t>
  </si>
  <si>
    <t>SUBTOTAL DO ITEM 8.0</t>
  </si>
  <si>
    <t>9.0</t>
  </si>
  <si>
    <t>INTERLIGAÇÃO A REDE EXISTENTE - ENTRADA DE ÁGUA NA CAIXA</t>
  </si>
  <si>
    <t>9.1</t>
  </si>
  <si>
    <t>M</t>
  </si>
  <si>
    <t>9.2</t>
  </si>
  <si>
    <t>9.3</t>
  </si>
  <si>
    <t>INSUMO - 11673</t>
  </si>
  <si>
    <t>SUBTOTAL DO ITEM 9.0</t>
  </si>
  <si>
    <t>10.0</t>
  </si>
  <si>
    <t>INSTALAÇÕES HIDRÁULICAS - DESCIDA E DISTRIBUIÇÃO/LIMPEZA/EXTRAVASOR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</si>
  <si>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</si>
  <si>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</si>
  <si>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</si>
  <si>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</si>
  <si>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</si>
  <si>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</si>
  <si>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</si>
  <si>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</si>
  <si>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</si>
  <si>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REGISTRO DE PRESSAO PVC, ROSCAVEL, VOLANTE SIMPLES, DE 1/2"</t>
  </si>
  <si>
    <t>SUBTOTAL DO ITEM 10.0</t>
  </si>
  <si>
    <t>11.0</t>
  </si>
  <si>
    <t>LOUÇAS E ACESSÓRIOS</t>
  </si>
  <si>
    <t>11.1</t>
  </si>
  <si>
    <t>INSUMO - 36790</t>
  </si>
  <si>
    <t>TANQUE DUPLO EM MARMORE SINTETICO COM CUBA LISA E ESFREGADOR, *110 X 60* CM</t>
  </si>
  <si>
    <t>11.2</t>
  </si>
  <si>
    <t>11.3</t>
  </si>
  <si>
    <t>11.4</t>
  </si>
  <si>
    <t>INSUMO - 00377</t>
  </si>
  <si>
    <t>ASSENTO SANITARIO DE PLASTICO, TIPO CONVENCIONAL</t>
  </si>
  <si>
    <t>11.5</t>
  </si>
  <si>
    <t>11.6</t>
  </si>
  <si>
    <t>11.7</t>
  </si>
  <si>
    <t>11.8</t>
  </si>
  <si>
    <t>11.9</t>
  </si>
  <si>
    <t>INSUMO - 11680</t>
  </si>
  <si>
    <t>BRACO OU HASTE COM CANOPLA PLASTICA, 1/2", PARA CHUVEIRO SIMPLES</t>
  </si>
  <si>
    <t>INSUMO - 7608</t>
  </si>
  <si>
    <t>CHUVEIRO PLASTICO BRANCO SIMPLES 5 '' PARA ACOPLAR EM HASTE 1/2 ", AGUA FRIA</t>
  </si>
  <si>
    <t>SUBTOTAL DO ITEM 11.0</t>
  </si>
  <si>
    <t>12.0</t>
  </si>
  <si>
    <t>INSTALAÇÕES SANITÁRIAS</t>
  </si>
  <si>
    <t>12.1</t>
  </si>
  <si>
    <t>12.2</t>
  </si>
  <si>
    <t>12.3</t>
  </si>
  <si>
    <t>12.4</t>
  </si>
  <si>
    <t>JOELHO 90 GRAUS, PVC, SERIE NORMAL, ESGOTO PREDIAL, DN 100 MM, JUNTA ELÁSTICA, FORNECIDO E INSTALADO EM RAMAL DE DESCARGA OU RAMAL DE ESGOTO SANITÁRIO.</t>
  </si>
  <si>
    <t>12.5</t>
  </si>
  <si>
    <t>JOELHO 90 GRAUS, PVC, SERIE NORMAL, ESGOTO PREDIAL, DN 50 MM, JUNTA ELÁSTICA, FORNECIDO E INSTALADO EM RAMAL DE DESCARGA OU RAMAL DE ESGOTO SANITÁRIO.</t>
  </si>
  <si>
    <t>12.6</t>
  </si>
  <si>
    <t>12.7</t>
  </si>
  <si>
    <t>JOELHO 90 GRAUS, PVC, SERIE NORMAL, ESGOTO PREDIAL, DN 40 MM, JUNTA SOLDÁVEL, FORNECIDO E INSTALADO EM RAMAL DE DESCARGA OU RAMAL DE ESGOTO SANITÁRIO.</t>
  </si>
  <si>
    <t>12.8</t>
  </si>
  <si>
    <t>JOELHO 45 GRAUS, PVC, SERIE NORMAL, ESGOTO PREDIAL, DN 40 MM, JUNTA SOLDÁVEL, FORNECIDO E INSTALADO EM RAMAL DE DESCARGA OU RAMAL DE ESGOTO  SANITARIO.</t>
  </si>
  <si>
    <t>12.9</t>
  </si>
  <si>
    <t>12.11</t>
  </si>
  <si>
    <t>CAIXA DE INSPEÇÃO 40X40X40CM</t>
  </si>
  <si>
    <t>INFRAESTRUTURA</t>
  </si>
  <si>
    <t>ESCAVAÇÃO MANUAL DE VALAS. AF_03/2016</t>
  </si>
  <si>
    <t>MASSA ÚNICA, PARA RECEBIMENTO DE PINTURA, EM ARGAMASSA TRAÇO 1:2:8, PREPARO MECÂNICO COM BETONEIRA 400L, APLICADA MANUALMENTE EM FACES INTERNAS DE PAREDES, ESPESSURA DE 10MM, COM EXECUÇÃO DE TALISCAS. AF_06/2014 - REBOCO</t>
  </si>
  <si>
    <t>TAMPA</t>
  </si>
  <si>
    <t>COMPOSIÇÃO 03</t>
  </si>
  <si>
    <t>SUBTOTAL DO ITEM 12.0</t>
  </si>
  <si>
    <t>13.0</t>
  </si>
  <si>
    <t>FOSSA SÉPTICA</t>
  </si>
  <si>
    <t>13.1</t>
  </si>
  <si>
    <t>13.2</t>
  </si>
  <si>
    <t>SUBTOTAL DO ITEM 13.0</t>
  </si>
  <si>
    <t>14.0</t>
  </si>
  <si>
    <t>FILTRO ANAEROBICO</t>
  </si>
  <si>
    <t>14.1</t>
  </si>
  <si>
    <t>INSUMO - 4721</t>
  </si>
  <si>
    <t>PEDRA BRITADA N. 1 (9,5 a 19 MM) POSTO PEDREIRA/FORNECEDOR, SEM FRETE</t>
  </si>
  <si>
    <t>14.2</t>
  </si>
  <si>
    <t>SUBTOTAL DO ITEM 14.0</t>
  </si>
  <si>
    <t>15.0</t>
  </si>
  <si>
    <t>SUMIDOURO</t>
  </si>
  <si>
    <t>15.1</t>
  </si>
  <si>
    <t>15.2</t>
  </si>
  <si>
    <t>SUBTOTAL DO ITEM 15.0</t>
  </si>
  <si>
    <t>16.0</t>
  </si>
  <si>
    <t>INSTALAÇÕES ELÉTRICAS</t>
  </si>
  <si>
    <t>16.1</t>
  </si>
  <si>
    <t>INTERRUPTOR PARALELO (1 MÓDULO) COM 1 TOMADA DE EMBUTIR 2P+T 10 A,  INCLUINDO SUPORTE E PLACA - FORNECIMENTO E INSTALAÇÃO. AF_12/2015</t>
  </si>
  <si>
    <t>UN</t>
  </si>
  <si>
    <t>16.2</t>
  </si>
  <si>
    <t>16.3</t>
  </si>
  <si>
    <t>CABO DE COBRE FLEXÍVEL ISOLADO, 6 MM², ANTI-CHAMA 0,6/1,0 KV, PARA CIRCUITOS TERMINAIS - FORNECIMENTO E INSTALAÇÃO. AF_12/2015</t>
  </si>
  <si>
    <t>16.4</t>
  </si>
  <si>
    <t>ELETRODUTO RÍGIDO ROSCÁVEL, PVC, DN 40 MM (1 1/4"), PARA CIRCUITOS TERMINAIS, INSTALADO EM PAREDE - FORNECIMENTO E INSTALAÇÃO. AF_12/2015</t>
  </si>
  <si>
    <t>SUBTOTAL DO ITEM 16.0</t>
  </si>
  <si>
    <t>17.0</t>
  </si>
  <si>
    <t>LIMPEZA FINAL</t>
  </si>
  <si>
    <t>17.1</t>
  </si>
  <si>
    <t>LIMPEZA FINAL DA OBRA</t>
  </si>
  <si>
    <t>SUBTOTAL DO ITEM 17.0</t>
  </si>
  <si>
    <t>18.0</t>
  </si>
  <si>
    <t>DIVERSOS</t>
  </si>
  <si>
    <t>18.1</t>
  </si>
  <si>
    <t>PLACA DE OBRA EM CHAPA DE ACO GALVANIZADO</t>
  </si>
  <si>
    <t>VALOR TOTAL DO PROJETO (UNIDADES DE MÓDULOS + PLACA DE OBRA)</t>
  </si>
  <si>
    <r>
      <rPr>
        <sz val="10"/>
        <rFont val="Cambria"/>
        <family val="1"/>
      </rPr>
      <t>CONCRETO FCK = 15MPA, TRAÇO 1:3,4:3,5 (CIMENTO/ AREIA MÉDIA/ BRITA 1)  - PREPARO
MANUAL. AF_07/2016 (TAMPA DA CAIXA)</t>
    </r>
  </si>
  <si>
    <r>
      <rPr>
        <sz val="10"/>
        <rFont val="Cambria"/>
        <family val="1"/>
      </rPr>
      <t>TUBO, PVC, SOLDÁVEL, DN 20MM, INSTALADO EM RAMAL DE DISTRIBUIÇÃO DE ÁGUA -
FORNECIMENTO E INSTALAÇÃO.</t>
    </r>
  </si>
  <si>
    <t>LOCACAO CONVENCIONAL DE OBRA, UTILIZANDO GABARITO DE TÁBUAS CORRIDAS PONTALETADAS A CADA 2,00M -  2 UTILIZAÇÕES. AF_10/2018</t>
  </si>
  <si>
    <t>ESCAVAÇÃO MANUAL DE VALA COM PROFUNDIDADE MENOR OU IGUAL A 1,30 M. AF_03/2016</t>
  </si>
  <si>
    <t>ALVENARIA DE VEDAÇÃO DE BLOCOS CERÂMICOS FURADOS NA HORIZONTAL DE 11,5X19X19CM (ESPESSURA 11,5M) DE PAREDES COM ÁREA LÍQUIDA MAIOR OU IGUAL A 6M² SEM VÃOS E ARGAMASSA DE ASSENTAMENTO COM PREPARO MANUAL. AF_06/2014</t>
  </si>
  <si>
    <t>ALVENARIA DE VEDAÇÃO COM ELEMENTO VAZADO DE CERÂMICA (COBOGÓ) DE 7X20X20CM E ARGAMASSA DE ASSENTAMENTO COM PREPARO EM BETONEIRA. AF_05/2020</t>
  </si>
  <si>
    <t>101162</t>
  </si>
  <si>
    <t>CHAPISCO APLICADO EM ALVENARIAS E ESTRUTURAS DE CONCRETO INTERNAS, COM COLHER DE PEDREIRO. ARGAMASSA TRAÇO 1:3 COM PREPARO COM PREPARO MANUAL. AF_06/2014</t>
  </si>
  <si>
    <t>MASSA ÚNICA, PARA RECEBIMENTO DE PINTURA, EM ARGAMASSA TRAÇO 1:2:8, PREPARO MANUAL, APLICADA MANUALMENTE EM FACES INTERNAS DE PAREDES, ESPESSURA DE 20MM, COM EXECUÇÃO DE TALISCAS. AF_06/2014</t>
  </si>
  <si>
    <t>CONTRAPISO EM ARGAMASSA TRAÇO 1:4 (CIMENTO E AREIA), PREPARO MANUAL, APLICADO EM ÁREAS MOLHADAS SOBRE IMPERMEABILIZAÇÃO, ESPESSURA 3CM. AF_06/2014</t>
  </si>
  <si>
    <t>EXECUÇÃO DE PASSEIO (CALÇADA) OU PISO DE CONCRETO COM CONCRETO MOLDADO INLOCO, FEITO EM OBRA, ACABAMENTO   CONVENCIONAL, NÃO ARMADO. AF_07/2016</t>
  </si>
  <si>
    <t>RUFO EM CHAPA DE AÇO GALVANIZADO NÚMERO 24, CORTE DE 25 CM, INCLUSO TRANSPORTE VERTICAL. AF_06/2016</t>
  </si>
  <si>
    <t>TRAMA DE MADEIRA COMPOSTA POR TERÇAS PARA TELHADOS DE ATÉ 2 ÁGUAS PARA TELHA ESTRUTURAL DE FIBROCIMENTO, INCLUSO TRANSPORTE VERTICAL. AF_07/2019</t>
  </si>
  <si>
    <t>92544</t>
  </si>
  <si>
    <t>TELHAMENTO COM TELHA ONDULADA DE FIBROCIMENTO E = 6 MM, COM RECOBRIMENTO LATERAL DE 1/4 DE ONDA PARA TELHADO COM INCLINAÇÃO MAIOR QUE 10°, COM ATÉ 2 ÁGUAS, INCLUSO IÇAMENTO. AF_07/2019</t>
  </si>
  <si>
    <t>94207</t>
  </si>
  <si>
    <t>CONCRETO FCK = 15MPA, TRAÇO 1:3,4:3,5 (CIMENTO/ AREIA MÉDIA/ BRITA 1)  - PREPARO MANUAL. AF_07/2016 (TAMPA DA CAIXA)</t>
  </si>
  <si>
    <t>PORTA EM ALUMÍNIO DE ABRIR TIPO VENEZIANA COM GUARNIÇÃO, FIXAÇÃO COM PARAFUSOS - FORNECIMENTO E INSTALAÇÃO. AF_08/2015</t>
  </si>
  <si>
    <t>REGISTRO DE ESFERA, PVC, COM VOLANTE, VS, SOLDAVEL, DN 20 MM, COM CORPO DIVIDIDO</t>
  </si>
  <si>
    <t>TUBO, PVC, SOLDÁVEL, DN 25MM, INSTALADO EM PRUMADA DE ÁGUA - FORNECIMENTO E INSTALAÇÃO.</t>
  </si>
  <si>
    <t>TUBO, PVC, SOLDÁVEL, DN 20MM, INSTALADO EM RAMAL DE DISTRIBUIÇÃO DE ÁGUA - FORNECIMENTO E INSTALAÇÃO</t>
  </si>
  <si>
    <t>TE, PVC, SOLDÁVEL, DN 20MM, INSTALADO EM RAMAL OU SUB-RAMAL DE ÁGUA - FORNECIMENTO E INSTALAÇÃO.</t>
  </si>
  <si>
    <t>JOELHO 90 GRAUS, PVC, SOLDÁVEL, DN 20MM, INSTALADO EM RAMAL DE DISTRIBUIÇÃO DE ÁGUA - FORNECIMENTO E INSTALAÇÃO.</t>
  </si>
  <si>
    <t>LAVATÓRIO LOUÇA BRANCA COM COLUNA, *44 X 35,5* CM, PADRÃO POPULAR, INCLUSO SIFÃO FLEXÍVEL EM PVC, VÁLVULA E ENGATE FLEXÍVEL 30CM EM PLÁSTICO E COM TORNEIRA CROMADA PADRÃO POPULAR - FORNECIMENTO E INSTALAÇÃO. AF_12/2013</t>
  </si>
  <si>
    <t>TUBO PVC, SERIE NORMAL, ESGOTO PREDIAL, DN 100 MM, FORNECIDO E INSTALADO EM RAMAL DE DESCARGA OU RAMAL DE ESGOTO SANITÁRIO.</t>
  </si>
  <si>
    <t>TUBO PVC, SERIE NORMAL, ESGOTO PREDIAL, DN 50 MM, FORNECIDO E INSTALADO EM PRUMADA DE ESGOTO SANITÁRIO OU VENTILAÇÃO.</t>
  </si>
  <si>
    <t>TUBO PVC, SERIE NORMAL, ESGOTO PREDIAL, DN 40 MM, FORNECIDO E INSTALADO EM RAMAL DE DESCARGA OU RAMAL DE ESGOTO SANITÁRIO.</t>
  </si>
  <si>
    <t>TE, PVC, SERIE NORMAL, ESGOTO PREDIAL, DN 100 X 100 MM, JUNTA ELÁSTICA, FORNECIDO E INSTALADO EM RAMAL DE DESCARGA OU RAMAL DE ESGOTO SANITÁRIO</t>
  </si>
  <si>
    <t>12.10</t>
  </si>
  <si>
    <t>ARMAÇÃO DE LAJE DE UMA ESTRUTURA CONVENCIONAL DE CONCRETO ARMADO EM UMA EDIFICAÇÃO TÉRREA OU SOBRADO UTILIZANDO AÇO CA-50 DE 6,3 MM - MONTAGEM. AF_12/2015 (TAMPA DA CAIXA)</t>
  </si>
  <si>
    <t>ALVENARIA DE VEDAÇÃO DE BLOCOS CERÂMICOS FURADOS NA HORIZONTAL DE 11,5X19X19CM (ESPESSURA 11,5CM) DE PAREDES COM ÁREA LÍQUIDA MAIOR OU IGUAL A 6M² SEM VÃOS E ARGAMASSA DE ASSENTAMENTO COM PREPARO MANUAL. AF_06/2014</t>
  </si>
  <si>
    <t>CONCRETO MAGRO PARA LASTRO, TRAÇO 1:4,5:4,5 (CIMENTO/ AREIA MÉDIA/ BRITA 1) - PREPARO MANUAL. AF_07/2016 (FUNDO DA CAIXA)</t>
  </si>
  <si>
    <t>FABRICAÇÃO DE FÔRMA PARA LAJES, EM CHAPA DE MADEIRA COMPENSADA RESINADA, E = 17 MM. AF_12/2015</t>
  </si>
  <si>
    <t>CHAPISCO APLICADO EM ALVENARIAS E ESTRUTURAS DE CONCRETO INTERNAS, COM COLHER DE PEDREIRO.  ARGAMASSA TRAÇO 1:3 COM PREPARO MANUAL. AF_06/2014</t>
  </si>
  <si>
    <t>ALVENARIA DE VEDAÇÃO DE BLOCOS CERÂMICOS FURADOS NA HORIZONTAL DE 11,5X19X19CM (ESPESSURA 11,5 CM) DE PAREDES COM ÁREA LÍQUIDA MAIOR OU IGUAL A 6M² SEM VÃOS E ARGAMASSA DE ASSENTAMENTO COM PREPARO MANUAL. AF_06/2014</t>
  </si>
  <si>
    <t>MASSA ÚNICA, PARA RECEBIMENTO DE PINTURA, EM ARGAMASSA TRAÇO 1:2:8, PREPARO MANUAL, APLICADA MANUALMENTE EM FACES INTERNAS DE PAREDES, ESPESSURA DE 20MM, COM EXECUÇÃO DE TALISCAS. AF_06/2014 - REBOCO</t>
  </si>
  <si>
    <t>CONCRETO FCK = 15MPA, TRAÇO 1:3,4:3,5 (CIMENTO/ AREIA MÉDIA/ BRITA 1)  - PREPARO MANUAL. AF_07/2016 (FUNDO FALSO)</t>
  </si>
  <si>
    <t>CONCRETO MAGRO PARA LASTRO, TRAÇO 1:4,5:4,5 (CIMENTO/ AREIA MÉDIA/ BRITA 1) - PREPARO MANUAL. AF_07/2016 (FUNDO)</t>
  </si>
  <si>
    <t>CAIXA SIFONADA, PVC, DN 100 X 100 X 50 MM, FORNECIDA E INSTALADA EM RA MAIS DE ENCAMINHAMENTO DE ÁGUA PLUVIAL. AF_12/2014_P</t>
  </si>
  <si>
    <t>LUMINÁRIA TIPO PLAFON, DE SOBREPOR, COM 1 LÂMPADA LED DE 12/13 W, SEM REATOR - FORNECIMENTO E INSTALAÇÃO. AF_02/2020</t>
  </si>
  <si>
    <t>97592</t>
  </si>
  <si>
    <r>
      <rPr>
        <b/>
        <sz val="9.5"/>
        <rFont val="Calibri"/>
        <family val="2"/>
      </rPr>
      <t>COMPOSIÇÕES DE PREÇO UNITÁRIOS - CPU</t>
    </r>
  </si>
  <si>
    <t>FONTE</t>
  </si>
  <si>
    <t>CÓDIGO</t>
  </si>
  <si>
    <t>DESCRIÇÃO</t>
  </si>
  <si>
    <r>
      <rPr>
        <sz val="10"/>
        <rFont val="Cambria"/>
        <family val="1"/>
      </rPr>
      <t>VALOR
UNITÁRIO</t>
    </r>
  </si>
  <si>
    <t>VALOR TOTAL</t>
  </si>
  <si>
    <t>SINAPI - INSUMOS</t>
  </si>
  <si>
    <t>R$</t>
  </si>
  <si>
    <t>H</t>
  </si>
  <si>
    <t>TOTAL</t>
  </si>
  <si>
    <t>SARRAFO DE MADEIRA NAO APARELHADA *2,5 X 7* CM, MACARANDUBA, ANGELIM OU EQUIVALENTE DA REGIAO</t>
  </si>
  <si>
    <t>PREGO DE ACO POLIDO COM CABECA 18 X 30 (2 3/4 X 10)</t>
  </si>
  <si>
    <t xml:space="preserve">SINAPI </t>
  </si>
  <si>
    <t xml:space="preserve">CARPINTEIRO DE FORMAS COM ENCARGOS COMPLEMENTARES </t>
  </si>
  <si>
    <t xml:space="preserve">SERVENTE COM ENCARGOS COMPLEMENTARES </t>
  </si>
  <si>
    <r>
      <rPr>
        <b/>
        <sz val="9.5"/>
        <rFont val="Arial"/>
        <family val="2"/>
      </rPr>
      <t>R$</t>
    </r>
  </si>
  <si>
    <t>MEMÓRIA DE CÁLCULO</t>
  </si>
  <si>
    <t xml:space="preserve">Obs 1 : Comprimento + 0,10 m p/Baldrame item 2.1 </t>
  </si>
  <si>
    <t>2,00 unid</t>
  </si>
  <si>
    <t>1,00 unid</t>
  </si>
  <si>
    <t>3,00 unid</t>
  </si>
  <si>
    <t>( 3,70 m x 2,40 m)</t>
  </si>
  <si>
    <t>REVESTIMENTO CERÂMICO PARA PISO COM PLACAS TIPO ESMALTADA EXTRA DE DIMENSÕES 35X35 CM APLICADA EM AMBIENTES DE ÁREA MENOR QUE 5 M2. AF_06/2014</t>
  </si>
  <si>
    <t>( 1,20 m + 1,20m )</t>
  </si>
  <si>
    <t>( 0,60 m x 2,10 m)</t>
  </si>
  <si>
    <t>3,10 m</t>
  </si>
  <si>
    <t>9,50 m</t>
  </si>
  <si>
    <t>2,50 m</t>
  </si>
  <si>
    <t>3,42 m</t>
  </si>
  <si>
    <t>Baldrame da Calçada</t>
  </si>
  <si>
    <t xml:space="preserve">comprimento </t>
  </si>
  <si>
    <t>altura</t>
  </si>
  <si>
    <t>largura</t>
  </si>
  <si>
    <t>total</t>
  </si>
  <si>
    <t>Baldrame do BHO</t>
  </si>
  <si>
    <t>TOTAL GERAL</t>
  </si>
  <si>
    <t>Alvenaria até o telhado (parede do fundo)</t>
  </si>
  <si>
    <t>Alvenaria até a Laje (parede do fundo e lateral)</t>
  </si>
  <si>
    <t>Alvenaria até o telhado( parede da frente e lateral até 2,40 m)</t>
  </si>
  <si>
    <t>Alvenaria da lateral da altura de 2,40 m até o telhado (triangulo)</t>
  </si>
  <si>
    <t>/2</t>
  </si>
  <si>
    <t>Parede internas do BHO</t>
  </si>
  <si>
    <t>/2x 2,00 lados</t>
  </si>
  <si>
    <t>CÁLCULO</t>
  </si>
  <si>
    <t>Parede externa área do tanque</t>
  </si>
  <si>
    <t>Parede externa fundo</t>
  </si>
  <si>
    <t>Parede externa frontal</t>
  </si>
  <si>
    <t xml:space="preserve">Parede externa lateral até a laje/ ate 2,40m/de 2,40m até o telhado </t>
  </si>
  <si>
    <t>desconto da área do tanque revestido com cerâmica</t>
  </si>
  <si>
    <t>Piso interno BHO</t>
  </si>
  <si>
    <t>Piso externo</t>
  </si>
  <si>
    <t>Piso Externo</t>
  </si>
  <si>
    <t>área de cobertura</t>
  </si>
  <si>
    <t>área de triangulo (b*h)/2</t>
  </si>
  <si>
    <t>área do retangulo</t>
  </si>
  <si>
    <t>área laterial</t>
  </si>
  <si>
    <t>escavação do terreno</t>
  </si>
  <si>
    <t>paredes</t>
  </si>
  <si>
    <t>lastro do fundo</t>
  </si>
  <si>
    <t>concreto sobre o lastro</t>
  </si>
  <si>
    <t>lateral e fundo ( comp  x lat/fund=)</t>
  </si>
  <si>
    <t>( 0,70m x 0,70m x 0,08m)= 0,04m³</t>
  </si>
  <si>
    <t>(7,80m x 0,245kg/m = 1,91 kg</t>
  </si>
  <si>
    <t>tampa</t>
  </si>
  <si>
    <t>comp.</t>
  </si>
  <si>
    <t xml:space="preserve">largura </t>
  </si>
  <si>
    <t>V=∏ * R² * H</t>
  </si>
  <si>
    <t>perimetro do cilindro =∏ * 2R</t>
  </si>
  <si>
    <t>valor do perimetro = 2 x (0,75) x 3,14= 4,71m</t>
  </si>
  <si>
    <t>parede</t>
  </si>
  <si>
    <t>comprimento</t>
  </si>
  <si>
    <t>área do fundo =∏ * r²</t>
  </si>
  <si>
    <t>área lateral =2*∏ *r*h</t>
  </si>
  <si>
    <t>AF = 3,14 x (0,75)² = 1,77m²</t>
  </si>
  <si>
    <t>AL = 2 x 3,14 x 0,75 x 0,05 = 0,24m²</t>
  </si>
  <si>
    <t>Volume do fundo =∏ * r² * h</t>
  </si>
  <si>
    <t>V = 3,14 x (0,75)² x 0,05 = 0,09m³</t>
  </si>
  <si>
    <t>Volume da Tampa =∏ * r² * h</t>
  </si>
  <si>
    <t>V = 3,14 x (0,85)² x 1,85 = 4,20m³</t>
  </si>
  <si>
    <t>Volume  =∏ * r² * h</t>
  </si>
  <si>
    <t>V = 3,14 x (0,75)² x 0,50 = 0,88m³</t>
  </si>
  <si>
    <t>valor do perimetro = 2 x (0,85) x 3,14= 5,34m</t>
  </si>
  <si>
    <t>1,20 m</t>
  </si>
  <si>
    <t>área da tampa =∏ * r²</t>
  </si>
  <si>
    <r>
      <rPr>
        <b/>
        <sz val="9"/>
        <rFont val="Calibri"/>
        <family val="2"/>
      </rPr>
      <t>CRONOGRAMA FÍSICO-FINANCEIRO</t>
    </r>
  </si>
  <si>
    <r>
      <rPr>
        <b/>
        <sz val="8.5"/>
        <rFont val="Arial"/>
        <family val="2"/>
      </rPr>
      <t>OBRA: MÓDULO SANTÁRIO (PRIVADA COM VASO SANITÁIO, BANHEIRO, FOSSA SÉPTICA, FILTRO, SUMIDOURO, LAVATÓRIO DE LOUÇA, TANQUE DE LAVAR ROUPA E RESERVATÓRIO ELEVADO)</t>
    </r>
  </si>
  <si>
    <r>
      <rPr>
        <b/>
        <sz val="8.5"/>
        <rFont val="Arial"/>
        <family val="2"/>
      </rPr>
      <t>CRONOGRAMA  FISICO-FINÂNCEIRO GERAL</t>
    </r>
  </si>
  <si>
    <t>PLANILHA DE BDI PARA OBRAS E SERVIÇOS DE ENGENHARIA</t>
  </si>
  <si>
    <t>Item</t>
  </si>
  <si>
    <t>Parcela do BDI</t>
  </si>
  <si>
    <t xml:space="preserve">AC = Taxa de Administração Central </t>
  </si>
  <si>
    <t>S e G = Taxas de Seguro e Garantia</t>
  </si>
  <si>
    <t>R = Taxa de Risco</t>
  </si>
  <si>
    <t>DF = Taxa de Despesas Financeiras</t>
  </si>
  <si>
    <t>L = Taxa de Lucro / Remuneração</t>
  </si>
  <si>
    <t>I = Taxa de incidência de Impostos (PIS, COFINS, e ISS)</t>
  </si>
  <si>
    <t xml:space="preserve">Impostos </t>
  </si>
  <si>
    <t>ISS</t>
  </si>
  <si>
    <t>PIS</t>
  </si>
  <si>
    <t>COFINS</t>
  </si>
  <si>
    <t>Total Impostos =</t>
  </si>
  <si>
    <t>Fórmula para o cálculo de BDI</t>
  </si>
  <si>
    <t>6.4</t>
  </si>
  <si>
    <t>CPRB</t>
  </si>
  <si>
    <t>( 0,60 m x 0,20 m ) x 2,00 unid = 0,24m²</t>
  </si>
  <si>
    <t>RESPONSAVÉL TÉCNICO:</t>
  </si>
  <si>
    <t>________________________________________________</t>
  </si>
  <si>
    <t>PLACA DE OBRA EM CHAPA GALVANIZADA</t>
  </si>
  <si>
    <t>tamanho da porta - 0,60m x 2,10m</t>
  </si>
  <si>
    <t>tamanho do cobogo (2 unid) - 0,60m x 0,20m</t>
  </si>
  <si>
    <t>area da porta de aluminio</t>
  </si>
  <si>
    <t xml:space="preserve">área da porta - 0,60m x 1,80m - </t>
  </si>
  <si>
    <t>descontar</t>
  </si>
  <si>
    <t>3,50 m</t>
  </si>
  <si>
    <t>86931</t>
  </si>
  <si>
    <t>VASO SANITÁRIO SIFONADO COM CAIXA ACOPLADA LOUÇA BRANCA, INCLUSO ENGATE FLEXÍVEL EM PLÁSTICO BRANCO, 1/2  X 40CM - FORNECIMENTO E INSTALAÇÃO. AF_01/2020</t>
  </si>
  <si>
    <t>98107</t>
  </si>
  <si>
    <t>CAIXA DE GORDURA SIMPLES (CAPACIDADE: 36 L), RETANGULAR, EM ALVENARIA COM BLOCOS DE CONCRETO, DIMENSÕES INTERNAS = 0,2X0,4 M, ALTURA INTERNA = 0,8 M. AF_12/2020</t>
  </si>
  <si>
    <t>tamanho do cobogo (2 unid) - 0,60m x 0,20m - 2lados</t>
  </si>
  <si>
    <t>tamanho da porta - (0,60 x 2,10)+(0,60x0,30)</t>
  </si>
  <si>
    <t>JOELHO PVC,  SOLDAVEL COM ROSCA, 90 GRAUS, 20 MM X 1/2", PARA AGUA FRIA PREDIAL</t>
  </si>
  <si>
    <t>INSUMO - 3521</t>
  </si>
  <si>
    <t>CURVA LONGA 90 GRAUS, PVC, SERIE NORMAL, ESGOTO PREDIAL, DN 100 MM, JUNTA ELÁSTICA, FORNECIDO E INSTALADO EM RAMAL DE DESCARGA OU RAMAL DE ESGOTO SANITÁRIO. AF_12/2014</t>
  </si>
  <si>
    <t>V = 3,14 x (0,65)² x 0,89 = 1,18 m³</t>
  </si>
  <si>
    <t>junção de parede</t>
  </si>
  <si>
    <t>12,10.1</t>
  </si>
  <si>
    <t>12.10.2</t>
  </si>
  <si>
    <t>12.10.2.2</t>
  </si>
  <si>
    <t>12.10.2.1</t>
  </si>
  <si>
    <t>12.10.2.3</t>
  </si>
  <si>
    <t>12.10.1</t>
  </si>
  <si>
    <t>12.10.1.1</t>
  </si>
  <si>
    <t>12.10.1.2</t>
  </si>
  <si>
    <t>12.10.1.3</t>
  </si>
  <si>
    <t>12.10.1.4</t>
  </si>
  <si>
    <t>12.10.1.5</t>
  </si>
  <si>
    <t>12.12</t>
  </si>
  <si>
    <t>6,00 m</t>
  </si>
  <si>
    <t>junção de alvenaria( 3,10+2,70+2,40+2,40)x0,15m=</t>
  </si>
  <si>
    <t>sub.total</t>
  </si>
  <si>
    <t>TOTAL sub = 16,60 M² x 2,00 lados =</t>
  </si>
  <si>
    <t>TORNEIRA CROMADA 1/2 OU 3/4 PARA TANQUE, PADRÃO POPULAR - FORNECIMENTO E INSTALAÇÃO. AF_01/2020</t>
  </si>
  <si>
    <t>COMPOSIÇÃO 01</t>
  </si>
  <si>
    <t>INSUMO - 3146</t>
  </si>
  <si>
    <t>FITA VEDA ROSCA EM ROLOS DE 18 MM X 10 M (L X C)</t>
  </si>
  <si>
    <t>Melhorias Sanitárias Domiciliares</t>
  </si>
  <si>
    <t>Placa da Obra</t>
  </si>
  <si>
    <t>Quant</t>
  </si>
  <si>
    <t>Und.</t>
  </si>
  <si>
    <t>Valor Total do Projeto ( unidades de Módulos + placa de obra)</t>
  </si>
  <si>
    <t>TOTAIS ACUMULADOS</t>
  </si>
  <si>
    <r>
      <rPr>
        <b/>
        <sz val="10"/>
        <rFont val="Arial"/>
        <family val="2"/>
      </rPr>
      <t>Unida
de</t>
    </r>
  </si>
  <si>
    <r>
      <rPr>
        <b/>
        <sz val="10"/>
        <rFont val="Arial"/>
        <family val="2"/>
      </rPr>
      <t>Valor
p/modulo</t>
    </r>
  </si>
  <si>
    <t>OBJETO: IMPLANTAÇÃO DE MELHORIAS DOMICILIARES - MSD</t>
  </si>
  <si>
    <t>EMBOÇO, PARA RECEBIMENTO DE CERÂMICA, EM ARGAMASSA TRAÇO 1:2:8, PREPARO MANUAL, APLICADO MANUALMENTE EM FACES INTERNAS DE PAREDES, PARA AMBIENTE COM ÁREA MAIOR QUE 10M2, ESPESSURA DE 20MM, COM EXECUÇÃO DE TALISCAS. AF_06/2014</t>
  </si>
  <si>
    <t>ENDEREÇO DA OBRA: MUNICÍPIO DE  - PARÁ</t>
  </si>
  <si>
    <t>ENDEREÇO DA OBRA: MUNICÍPIO DE - PARÁ</t>
  </si>
  <si>
    <t>( 3,70m + 2,40 m)= 8,88 m</t>
  </si>
  <si>
    <t>INSUMO - 00000377</t>
  </si>
  <si>
    <t>INSUMO - 3533</t>
  </si>
  <si>
    <t>JOELHO DE REDUCAO, PVC SOLDAVEL, 90 GRAUS, 25 MM X 20 MM, PARA AGUA FRIA PREDIAL</t>
  </si>
  <si>
    <t>KIT DE ACESSORIOS PARA BANHEIRO EM METAL CROMADO, 5 PECAS, INCLUSO FIXAÇÃO. AF_01/2020</t>
  </si>
  <si>
    <t>REVESTIMENTO CERÂMICO PARA PAREDES INTERNAS COM PLACAS TIPO ESMALTADA EXTRA DE DIMENSÕES 25X35 CM APLICADAS EM AMBIENTES DE ÁREA MAIOR QUE 5 M² A MEIA ALTURA INTEIRA DAS PAREDES. AF_06/2014</t>
  </si>
  <si>
    <t>CAIXA DE GORDURA SIMPLES, CIRCULAR, EM CONCRETO PRÉ-MOLDADO, DIÂMETRO INTERNO = 0,4 M, ALTURA INTERNA = 0,4 M. AF_12/2020</t>
  </si>
  <si>
    <t>1ºTRIMESTRE</t>
  </si>
  <si>
    <t>2º TRIMESTRE</t>
  </si>
  <si>
    <t>3º TRIMESTRE</t>
  </si>
  <si>
    <t>CREA-</t>
  </si>
  <si>
    <t>CREA</t>
  </si>
  <si>
    <t>CONCRETO CICLOPICO FCK=15MPA 30% PEDRA DE MAO INCLUSIVE LANCAMENTO</t>
  </si>
  <si>
    <t>TUBO, PVC, SOLDÁVEL, DN 20MM, INSTALADO EM RAMAL DE DISTRIBUIÇÃO DE ÁGUA - FORNECIMENTO E INSTALAÇÃO.</t>
  </si>
  <si>
    <t>CAIXA D´ÁGUA EM POLIETILENO, 500 LITROS (INCLUSOS TUBOS, RNEIRA DE BÓIA) - FORNECIMENTO E INSTALAÇÃO. AF_06/2021</t>
  </si>
  <si>
    <t>LUMINÁRIA TIPO PLAFON CIRCULAR, DE SOBREPOR, COM LED DE 12/13 W - FORNECIMENTO E INSTALAÇÃO. AF_03/2022</t>
  </si>
  <si>
    <t>ARMAÇÃO DE LAJE DE UMA ESTRUTURA CONVENCIONAL DE CONCRETO ARMADO  UTILIZANDO AÇO CA-50 DE 6,3 MM - MONTAGEM. AF_06/2022</t>
  </si>
  <si>
    <t>CONCRETO FCK = 15MPA, TRAÇO 1:3,4:3,5 (CIMENTO/ AREIA MÉDIA/ BRITA 1)  - PREPARO MANUAL. AF_05/2021</t>
  </si>
  <si>
    <t>FABRICAÇÃO DE FÔRMA PARA LAJES, EM MADEIRA SERRADA, E=25 MM. AF_09/2020</t>
  </si>
  <si>
    <t>RUFO EM CHAPA DE AÇO GALVANIZADO NÚMERO 24, CORTE DE 25 CM, INCLUSO TRANSPORTE VERTICAL. AF_07/2019</t>
  </si>
  <si>
    <t>PORTA EM ALUMÍNIO DE ABRIR TIPO VENEZIANA COM GUARNIÇÃO, FIXAÇÃO COM PARAFUSOS - FORNECIMENTO E INSTALAÇÃO. AF_12/2019</t>
  </si>
  <si>
    <t>PINTURA LÁTEX ACRÍLICA PREMIUM, APLICAÇÃO MANUAL EM PAREDES, DUAS DEMÃOS. AF_04/2023</t>
  </si>
  <si>
    <t>REGISTRO DE ESFERA, PVC, SOLDÁVEL, COM VOLANTE, DN 25 MM - FORNECIMENTO E INSTALAÇÃO. AF_08/2021</t>
  </si>
  <si>
    <t>PONTALETE *7,5 X 7,5* CM EM PINUS, MISTA OU EQUIVALENTE DA REGIAO - BRUTA</t>
  </si>
  <si>
    <t>BDI</t>
  </si>
  <si>
    <r>
      <rPr>
        <sz val="12"/>
        <rFont val="Arial"/>
        <family val="2"/>
      </rPr>
      <t>BDI CALCULADO DE ACORDO COM AS RECOMENDAÇÕES DO TRIBUNAL DE CONTAS DA UNIÃO FONTE:
- Acórdão Nº 2622/2013-P.</t>
    </r>
  </si>
  <si>
    <t>CHAPISCO APLICADO EM ALVENARIAS E ESTRUTURAS DE CONCRETO INTERNAS, COM COLHER DE PEDREIRO.  ARGAMASSA TRAÇO 1:3 COM PREPARO MANUAL. AF_10/2022</t>
  </si>
  <si>
    <t>ALVENARIA DE VEDAÇÃO DE BLOCOS CERÂMICOS FURADOS NA HORIZONTAL DE 11,5X19X19CM (ESPESSURA 11,5CM) DE PAREDES COM ÁREA LÍQUIDA MAIOR OU IGUAL A 6M² SEM VÃOS E ARGAMASSA DE ASSENTAMENTO COM PREPARO MANUAL. AF_12/2021</t>
  </si>
  <si>
    <t>CONCRETO FCK = 15MPA, TRAÇO 1:3,4:3,5 (CIMENTO/ AREIA MÉDIA/ BRITA 1)  - PREPARO MANUAL. AF_07/2016</t>
  </si>
  <si>
    <t>CONCRETO FCK = 15MPA, TRAÇO 1:3,4:3,5 (CIMENTO/ AREIA MÉDIA/ BRITA 1)  - PREPARO MANUAL. AF_06/2022 (FUNDO FALSO)</t>
  </si>
  <si>
    <t>CONCRETO MAGRO PARA LASTRO, TRAÇO 1:4,5:4,5 (CIMENTO/ AREIA MÉDIA/ BRITA 1) - PREPARO MANUAL. AF_05/2021 (FUNDO DA CAIXA)</t>
  </si>
  <si>
    <t>CONCRETO MAGRO PARA LASTRO, TRAÇO 1:4,5:4,5 (CIMENTO/ AREIA MÉDIA/ BRITA 1) - PREPARO MANUAL. AF_05/2021 (FUNDO)</t>
  </si>
  <si>
    <t xml:space="preserve">CONCRETO FCK = 15MPA, TRAÇO 1:3,4:3,5 (CIMENTO/ AREIA MÉDIA/ BRITA 1)  - PREPARO MANUAL. AF_05/2021 </t>
  </si>
  <si>
    <t>INTERRUPTOR PARALELO (1 MÓDULO) COM 1 TOMADA DE EMBUTIR 2P+T 10 A,  INCLUINDO SUPORTE E PLACA - FORNECIMENTO E INSTALAÇÃO. AF_03/2023</t>
  </si>
  <si>
    <t>CABO DE COBRE FLEXÍVEL ISOLADO, 6 MM², ANTI-CHAMA 0,6/1,0 KV, PARA CIRCUITOS TERMINAIS - FORNECIMENTO E INSTALAÇÃO. AF_03/2023</t>
  </si>
  <si>
    <t>ELETRODUTO RÍGIDO ROSCÁVEL, PVC, DN 40 MM (1 1/4"), PARA CIRCUITOS TERMINAIS, INSTALADO EM PAREDE - FORNECIMENTO E INSTALAÇÃO. AF_03/2023</t>
  </si>
  <si>
    <r>
      <t>PLACA DE OBRA EM CHAPA DE ACO GALVANIZADO (</t>
    </r>
    <r>
      <rPr>
        <sz val="10"/>
        <color indexed="10"/>
        <rFont val="Cambria"/>
        <family val="1"/>
      </rPr>
      <t>3,00x2,00</t>
    </r>
    <r>
      <rPr>
        <sz val="10"/>
        <rFont val="Cambria"/>
        <family val="1"/>
      </rPr>
      <t>)</t>
    </r>
  </si>
  <si>
    <t>( 3,00 m x 2,00 m)  x 1,00 unid</t>
  </si>
  <si>
    <t>ARMAÇÃO DE LAJE DE ESTRUTURA CONVENCIONAL DE CONCRETO ARMADO UTILIZANDO AÇO CA-50 DE 6,3 MM - MONTAGEM. AF_06/2022</t>
  </si>
  <si>
    <t>M²</t>
  </si>
  <si>
    <t xml:space="preserve">22,15 m x 0,245 kg/m = 5,43 kg </t>
  </si>
  <si>
    <t>(0,63m x 0,63m x 0,05m)</t>
  </si>
  <si>
    <t>FOSSA SÉPTICA - (2,10 m x 1,20 m x 1,60 m)</t>
  </si>
  <si>
    <t>Obs: A alvenaria será assentada sobre a laje e lastro (0,10m), por tanto foi considerada a altura da alvenaria de 1,5m.</t>
  </si>
  <si>
    <t>( 2,10m x 1,20m x 0,10m)= 0,25m³</t>
  </si>
  <si>
    <t>(2,10m x 1,20m x 0,05m) = 0,13m³</t>
  </si>
  <si>
    <t>(39,00m x 0,245kg/m= 9,56 kg</t>
  </si>
  <si>
    <t>V = 3,14 x (0,75)² x 1,86 = 3,29 m³</t>
  </si>
  <si>
    <t>( 39,00m x 0,245 kg/m = 9,56kg )</t>
  </si>
  <si>
    <t>V = 3,14 x (0,75)² x 0,06 = 0,11m³</t>
  </si>
  <si>
    <t>( 39,00m x 0,245kg/m = 9,56 )kg</t>
  </si>
  <si>
    <t>V = 3,14 x (0,85)² x 0,05 = 0,11m³</t>
  </si>
  <si>
    <t>AF = 3,14 x (0,85)² = 2,27m²</t>
  </si>
  <si>
    <t>AL = 2 x 3,14 x 0,85 x 0,05 = 0,27m²</t>
  </si>
  <si>
    <t>tamanho da porta - (0,60 x 2,10)</t>
  </si>
  <si>
    <t>SINAPI SETEMBRO - 2024 (DESONERADA)</t>
  </si>
  <si>
    <t>DATA : 07/11/2024</t>
  </si>
  <si>
    <t>LOCACAO CONVENCIONAL DE OBRA, UTILIZANDO GABARITO DE TÁBUAS CORRIDAS PONTALETADAS A CADA 2,00M -  2 UTILIZAÇÕES. AF_03/2024</t>
  </si>
  <si>
    <t>ESCAVAÇÃO MANUAL DE VALA COM PROFUNDIDADE MENOR OU IGUAL A 1,30 M. AF_09/2024</t>
  </si>
  <si>
    <t>ALVENARIA DE VEDAÇÃO DE BLOCOS CERÂMICOS FURADOS NA HORIZONTAL DE 11,5X19X19CM (ESPESSURA 11,5M) DE PAREDES COM ÁREA LÍQUIDA MAIOR OU IGUAL A 6M² SEM VÃOS E ARGAMASSA DE ASSENTAMENTO COM PREPARO MANUAL. AF_12/2021</t>
  </si>
  <si>
    <t>CHAPISCO APLICADO EM ALVENARIAS E ESTRUTURAS DE CONCRETO INTERNAS, COM COLHER DE PEDREIRO. ARGAMASSA TRAÇO 1:3 COM PREPARO COM PREPARO MANUAL. AF_10/2022</t>
  </si>
  <si>
    <t>MASSA ÚNICA, PARA RECEBIMENTO DE PINTURA, EM ARGAMASSA TRAÇO 1:2:8, PREPARO MANUAL, APLICADA MANUALMENTE EM FACES INTERNAS DE PAREDES, ESPESSURA DE 20MM, COM EXECUÇÃO DE TALISCAS. AF_03/2024</t>
  </si>
  <si>
    <t>EMBOÇO, PARA RECEBIMENTO DE CERÂMICA, EM ARGAMASSA TRAÇO 1:2:8, PREPARO MANUAL, APLICADO MANUALMENTE EM FACES INTERNAS DE PAREDES, PARA AMBIENTE COM ÁREA MAIOR QUE 10M2, ESPESSURA DE 20MM, COM EXECUÇÃO DE TALISCAS. AF_03/2024</t>
  </si>
  <si>
    <t>REVESTIMENTO CERÂMICO PARA PAREDES INTERNAS COM PLACAS TIPO ESMALTADA EXTRA DE DIMENSÕES 25X35 CM APLICADAS EM AMBIENTES DE ÁREA MAIOR QUE 5 M² A MEIA ALTURA INTEIRA DAS PAREDES. AF_02/2023</t>
  </si>
  <si>
    <t>CONTRAPISO EM ARGAMASSA TRAÇO 1:4 (CIMENTO E AREIA), PREPARO MANUAL, APLICADO EM ÁREAS MOLHADAS SOBRE IMPERMEABILIZAÇÃO, ESPESSURA 3CM. AF_07/2021</t>
  </si>
  <si>
    <t>EXECUÇÃO DE PASSEIO (CALÇADA) OU PISO DE CONCRETO COM CONCRETO MOLDADO INLOCO, FEITO EM OBRA, ACABAMENTO   CONVENCIONAL, NÃO ARMADO. AF_08/2022</t>
  </si>
  <si>
    <t>REVESTIMENTO CERÂMICO PARA PISO COM PLACAS TIPO ESMALTADA EXTRA DE DIMENSÕES 35X35 CM APLICADA EM AMBIENTES DE ÁREA MENOR QUE 5 M2. AF_02/2023</t>
  </si>
  <si>
    <t>JOELHO 90 GRAUS, PVC, SOLDÁVEL, DN 20MM, INSTALADO EM RAMAL DE DISTRIBUIÇÃO DE ÁGUA - FORNECIMENTO E INSTALAÇÃO. AF_06/2022</t>
  </si>
  <si>
    <t>PLACA DE OBRA (PARA CONSTRUCAO CIVIL) EM CHAPA GALVANIZADA *N. 22*, ADESIVADA, DE *2,4 X 1,1,2* M (SEM POSTES PARA FIXACAO)</t>
  </si>
  <si>
    <t>DATA BASE :  SINAPI SETEMBRO/2024 - DESONERADA</t>
  </si>
  <si>
    <t>P UNIT C/ BDI</t>
  </si>
  <si>
    <t>PREFEITURA MUNICIPAL DE RIO MARIA</t>
  </si>
  <si>
    <t>ENDEREÇO DA OBRA: MUNICÍPIO DE RIO MARIA - PARÁ</t>
  </si>
  <si>
    <t>SUBTOTAL DO ITEM 18.0</t>
  </si>
  <si>
    <t>CNPJ: 04.144.176/0001-78</t>
  </si>
  <si>
    <t>PREFEITURA MUNICIPAL DE RIO MARIA -PA</t>
  </si>
  <si>
    <t>RESPONSAVÉL TÉCNICO: ANA BEATRIZ RESPLANDE DE ANDRADE</t>
  </si>
  <si>
    <t>PREFEITURA MUNICIPAL DE RIO MARIA-PA</t>
  </si>
  <si>
    <t>RESPONSAVÉL TÉCNICO:ANA BEATRIZ RESPLANDE DE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</si>
</sst>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yy\.m\.d;@"/>
    <numFmt numFmtId="166" formatCode="d\.m\.yy;@"/>
    <numFmt numFmtId="167" formatCode="0.0"/>
    <numFmt numFmtId="177" formatCode="_-* #,##0.0000_-;\-* #,##0.0000_-;_-* &quot;-&quot;??_-;_-@_-"/>
  </numFmts>
  <fonts count="27" x14ac:knownFonts="1">
    <font>
      <sz val="10"/>
      <color rgb="FF000000"/>
      <name val="Times New Roman"/>
      <family val="1"/>
    </font>
    <font>
      <sz val="10"/>
      <name val="Cambria"/>
      <family val="1"/>
    </font>
    <font>
      <b/>
      <sz val="9.5"/>
      <name val="Calibri"/>
      <family val="2"/>
    </font>
    <font>
      <b/>
      <sz val="9.5"/>
      <name val="Arial"/>
      <family val="2"/>
    </font>
    <font>
      <b/>
      <sz val="9"/>
      <name val="Calibri"/>
      <family val="2"/>
    </font>
    <font>
      <b/>
      <sz val="8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mbria"/>
      <family val="1"/>
    </font>
    <font>
      <sz val="10"/>
      <color indexed="10"/>
      <name val="Cambria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0"/>
      <color theme="1"/>
      <name val="Cambria"/>
      <family val="1"/>
      <scheme val="major"/>
    </font>
    <font>
      <sz val="12"/>
      <color rgb="FF000000"/>
      <name val="Arial"/>
      <family val="2"/>
    </font>
    <font>
      <b/>
      <sz val="14"/>
      <name val="Cambria"/>
      <family val="1"/>
      <scheme val="major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71">
    <xf numFmtId="0" fontId="0" fillId="0" borderId="0" xfId="0" applyFill="1" applyBorder="1" applyAlignment="1">
      <alignment horizontal="left" vertical="top"/>
    </xf>
    <xf numFmtId="0" fontId="13" fillId="0" borderId="64" xfId="0" applyFont="1" applyFill="1" applyBorder="1" applyAlignment="1">
      <alignment horizontal="left" vertical="center" wrapText="1"/>
    </xf>
    <xf numFmtId="1" fontId="13" fillId="0" borderId="64" xfId="0" applyNumberFormat="1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 wrapText="1"/>
    </xf>
    <xf numFmtId="2" fontId="13" fillId="0" borderId="64" xfId="0" applyNumberFormat="1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left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left" vertical="center" wrapText="1"/>
    </xf>
    <xf numFmtId="164" fontId="14" fillId="0" borderId="64" xfId="0" applyNumberFormat="1" applyFont="1" applyFill="1" applyBorder="1" applyAlignment="1">
      <alignment horizontal="center" vertical="center" wrapText="1"/>
    </xf>
    <xf numFmtId="1" fontId="13" fillId="0" borderId="65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1" fontId="13" fillId="0" borderId="67" xfId="0" applyNumberFormat="1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left" vertical="center" wrapText="1"/>
    </xf>
    <xf numFmtId="2" fontId="13" fillId="0" borderId="64" xfId="0" applyNumberFormat="1" applyFont="1" applyFill="1" applyBorder="1" applyAlignment="1">
      <alignment horizontal="right" vertical="center" shrinkToFi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2" fontId="14" fillId="0" borderId="6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4" fontId="14" fillId="0" borderId="6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 shrinkToFit="1"/>
    </xf>
    <xf numFmtId="0" fontId="14" fillId="0" borderId="1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 wrapText="1"/>
    </xf>
    <xf numFmtId="2" fontId="13" fillId="0" borderId="65" xfId="0" applyNumberFormat="1" applyFont="1" applyFill="1" applyBorder="1" applyAlignment="1">
      <alignment horizontal="center" vertical="center" shrinkToFi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2" fontId="13" fillId="0" borderId="67" xfId="0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shrinkToFi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3" fillId="0" borderId="66" xfId="0" applyNumberFormat="1" applyFont="1" applyFill="1" applyBorder="1" applyAlignment="1">
      <alignment horizontal="center" vertical="center" shrinkToFit="1"/>
    </xf>
    <xf numFmtId="2" fontId="14" fillId="0" borderId="67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shrinkToFit="1"/>
    </xf>
    <xf numFmtId="2" fontId="13" fillId="0" borderId="1" xfId="0" applyNumberFormat="1" applyFont="1" applyFill="1" applyBorder="1" applyAlignment="1">
      <alignment horizontal="center" vertical="center" shrinkToFit="1"/>
    </xf>
    <xf numFmtId="2" fontId="14" fillId="0" borderId="1" xfId="0" applyNumberFormat="1" applyFont="1" applyFill="1" applyBorder="1" applyAlignment="1">
      <alignment horizontal="right" vertical="center" wrapText="1"/>
    </xf>
    <xf numFmtId="2" fontId="13" fillId="0" borderId="5" xfId="0" applyNumberFormat="1" applyFont="1" applyFill="1" applyBorder="1" applyAlignment="1">
      <alignment horizontal="center" vertical="center" shrinkToFit="1"/>
    </xf>
    <xf numFmtId="2" fontId="14" fillId="0" borderId="5" xfId="0" applyNumberFormat="1" applyFont="1" applyFill="1" applyBorder="1" applyAlignment="1">
      <alignment horizontal="center" vertical="center" wrapText="1"/>
    </xf>
    <xf numFmtId="2" fontId="15" fillId="0" borderId="65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>
      <alignment horizontal="center" vertical="center" shrinkToFit="1"/>
    </xf>
    <xf numFmtId="2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right" vertical="center" wrapText="1"/>
    </xf>
    <xf numFmtId="1" fontId="13" fillId="0" borderId="5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2" fontId="14" fillId="0" borderId="68" xfId="0" applyNumberFormat="1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2" fontId="16" fillId="0" borderId="7" xfId="0" applyNumberFormat="1" applyFont="1" applyFill="1" applyBorder="1" applyAlignment="1">
      <alignment horizontal="center" vertical="center" shrinkToFit="1"/>
    </xf>
    <xf numFmtId="2" fontId="13" fillId="0" borderId="70" xfId="0" applyNumberFormat="1" applyFont="1" applyFill="1" applyBorder="1" applyAlignment="1">
      <alignment horizontal="center" vertical="center" shrinkToFit="1"/>
    </xf>
    <xf numFmtId="167" fontId="13" fillId="0" borderId="1" xfId="0" applyNumberFormat="1" applyFont="1" applyFill="1" applyBorder="1" applyAlignment="1">
      <alignment horizontal="center" vertical="center" shrinkToFit="1"/>
    </xf>
    <xf numFmtId="0" fontId="14" fillId="0" borderId="65" xfId="0" applyFont="1" applyFill="1" applyBorder="1" applyAlignment="1">
      <alignment horizontal="center" vertical="center" wrapText="1"/>
    </xf>
    <xf numFmtId="2" fontId="13" fillId="0" borderId="71" xfId="0" applyNumberFormat="1" applyFont="1" applyFill="1" applyBorder="1" applyAlignment="1">
      <alignment horizontal="center" vertical="center" shrinkToFit="1"/>
    </xf>
    <xf numFmtId="1" fontId="13" fillId="0" borderId="4" xfId="0" applyNumberFormat="1" applyFont="1" applyFill="1" applyBorder="1" applyAlignment="1">
      <alignment horizontal="center" vertical="center" shrinkToFit="1"/>
    </xf>
    <xf numFmtId="0" fontId="14" fillId="0" borderId="7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shrinkToFit="1"/>
    </xf>
    <xf numFmtId="1" fontId="13" fillId="0" borderId="73" xfId="0" applyNumberFormat="1" applyFont="1" applyFill="1" applyBorder="1" applyAlignment="1">
      <alignment horizontal="center" vertical="center" shrinkToFit="1"/>
    </xf>
    <xf numFmtId="2" fontId="14" fillId="0" borderId="65" xfId="0" applyNumberFormat="1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horizontal="center" vertical="center" shrinkToFit="1"/>
    </xf>
    <xf numFmtId="0" fontId="13" fillId="0" borderId="67" xfId="0" applyFont="1" applyFill="1" applyBorder="1" applyAlignment="1">
      <alignment horizontal="center" vertical="center" wrapText="1"/>
    </xf>
    <xf numFmtId="2" fontId="13" fillId="0" borderId="67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center" vertical="center" wrapText="1"/>
    </xf>
    <xf numFmtId="2" fontId="13" fillId="0" borderId="68" xfId="0" applyNumberFormat="1" applyFont="1" applyFill="1" applyBorder="1" applyAlignment="1">
      <alignment horizontal="center" vertical="center" shrinkToFit="1"/>
    </xf>
    <xf numFmtId="0" fontId="15" fillId="0" borderId="74" xfId="0" applyFont="1" applyFill="1" applyBorder="1" applyAlignment="1">
      <alignment horizontal="right" vertical="center" wrapText="1"/>
    </xf>
    <xf numFmtId="0" fontId="15" fillId="0" borderId="75" xfId="0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10" fontId="13" fillId="0" borderId="75" xfId="0" applyNumberFormat="1" applyFont="1" applyFill="1" applyBorder="1" applyAlignment="1">
      <alignment horizontal="center" vertical="center" shrinkToFit="1"/>
    </xf>
    <xf numFmtId="0" fontId="14" fillId="0" borderId="76" xfId="0" applyFont="1" applyFill="1" applyBorder="1" applyAlignment="1">
      <alignment horizontal="right" vertical="center" wrapText="1"/>
    </xf>
    <xf numFmtId="0" fontId="14" fillId="0" borderId="77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left" vertical="center" wrapText="1"/>
    </xf>
    <xf numFmtId="165" fontId="13" fillId="0" borderId="74" xfId="0" applyNumberFormat="1" applyFont="1" applyFill="1" applyBorder="1" applyAlignment="1">
      <alignment horizontal="center" vertical="center" shrinkToFit="1"/>
    </xf>
    <xf numFmtId="165" fontId="13" fillId="0" borderId="74" xfId="0" applyNumberFormat="1" applyFont="1" applyFill="1" applyBorder="1" applyAlignment="1">
      <alignment horizontal="right" vertical="center" shrinkToFit="1"/>
    </xf>
    <xf numFmtId="0" fontId="15" fillId="0" borderId="74" xfId="0" applyFont="1" applyFill="1" applyBorder="1" applyAlignment="1">
      <alignment horizontal="center" vertical="center" wrapText="1"/>
    </xf>
    <xf numFmtId="0" fontId="14" fillId="0" borderId="76" xfId="0" applyFont="1" applyFill="1" applyBorder="1" applyAlignment="1">
      <alignment horizontal="center" vertical="center" wrapText="1"/>
    </xf>
    <xf numFmtId="10" fontId="16" fillId="0" borderId="75" xfId="0" applyNumberFormat="1" applyFont="1" applyFill="1" applyBorder="1" applyAlignment="1">
      <alignment horizontal="center" vertical="center" shrinkToFit="1"/>
    </xf>
    <xf numFmtId="0" fontId="15" fillId="2" borderId="74" xfId="0" applyFont="1" applyFill="1" applyBorder="1" applyAlignment="1">
      <alignment horizontal="right" vertical="center" wrapText="1"/>
    </xf>
    <xf numFmtId="0" fontId="13" fillId="2" borderId="64" xfId="0" applyFont="1" applyFill="1" applyBorder="1" applyAlignment="1">
      <alignment horizontal="left" vertical="center" wrapText="1"/>
    </xf>
    <xf numFmtId="0" fontId="15" fillId="2" borderId="74" xfId="0" applyFont="1" applyFill="1" applyBorder="1" applyAlignment="1">
      <alignment horizontal="center" vertical="center" wrapText="1"/>
    </xf>
    <xf numFmtId="164" fontId="15" fillId="2" borderId="78" xfId="0" applyNumberFormat="1" applyFont="1" applyFill="1" applyBorder="1" applyAlignment="1">
      <alignment horizontal="center" vertical="center" wrapText="1"/>
    </xf>
    <xf numFmtId="10" fontId="16" fillId="2" borderId="79" xfId="0" applyNumberFormat="1" applyFont="1" applyFill="1" applyBorder="1" applyAlignment="1">
      <alignment horizontal="center" vertical="center" shrinkToFit="1"/>
    </xf>
    <xf numFmtId="164" fontId="15" fillId="3" borderId="64" xfId="0" applyNumberFormat="1" applyFont="1" applyFill="1" applyBorder="1" applyAlignment="1">
      <alignment horizontal="center" vertical="center" wrapText="1"/>
    </xf>
    <xf numFmtId="10" fontId="16" fillId="3" borderId="75" xfId="0" applyNumberFormat="1" applyFont="1" applyFill="1" applyBorder="1" applyAlignment="1">
      <alignment horizontal="center" vertical="center" shrinkToFit="1"/>
    </xf>
    <xf numFmtId="10" fontId="16" fillId="0" borderId="68" xfId="0" applyNumberFormat="1" applyFont="1" applyFill="1" applyBorder="1" applyAlignment="1">
      <alignment vertical="center" shrinkToFit="1"/>
    </xf>
    <xf numFmtId="10" fontId="16" fillId="0" borderId="80" xfId="0" applyNumberFormat="1" applyFont="1" applyFill="1" applyBorder="1" applyAlignment="1">
      <alignment vertical="center" shrinkToFit="1"/>
    </xf>
    <xf numFmtId="10" fontId="16" fillId="0" borderId="68" xfId="0" applyNumberFormat="1" applyFont="1" applyFill="1" applyBorder="1" applyAlignment="1">
      <alignment horizontal="left" vertical="center" shrinkToFit="1"/>
    </xf>
    <xf numFmtId="10" fontId="16" fillId="0" borderId="75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0" fontId="15" fillId="0" borderId="81" xfId="0" applyNumberFormat="1" applyFont="1" applyFill="1" applyBorder="1" applyAlignment="1">
      <alignment horizontal="left" vertical="center" wrapText="1"/>
    </xf>
    <xf numFmtId="10" fontId="16" fillId="0" borderId="79" xfId="0" applyNumberFormat="1" applyFont="1" applyFill="1" applyBorder="1" applyAlignment="1">
      <alignment horizontal="left" vertical="center" shrinkToFit="1"/>
    </xf>
    <xf numFmtId="2" fontId="16" fillId="0" borderId="68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 wrapText="1"/>
    </xf>
    <xf numFmtId="2" fontId="13" fillId="0" borderId="82" xfId="0" applyNumberFormat="1" applyFont="1" applyFill="1" applyBorder="1" applyAlignment="1">
      <alignment horizontal="center" vertical="center" shrinkToFit="1"/>
    </xf>
    <xf numFmtId="2" fontId="13" fillId="0" borderId="73" xfId="0" applyNumberFormat="1" applyFont="1" applyFill="1" applyBorder="1" applyAlignment="1">
      <alignment horizontal="center" vertical="center" shrinkToFit="1"/>
    </xf>
    <xf numFmtId="2" fontId="13" fillId="0" borderId="3" xfId="0" applyNumberFormat="1" applyFont="1" applyFill="1" applyBorder="1" applyAlignment="1">
      <alignment horizontal="right" vertical="center" shrinkToFit="1"/>
    </xf>
    <xf numFmtId="2" fontId="16" fillId="0" borderId="3" xfId="0" applyNumberFormat="1" applyFont="1" applyFill="1" applyBorder="1" applyAlignment="1">
      <alignment horizontal="right" vertical="center" shrinkToFit="1"/>
    </xf>
    <xf numFmtId="0" fontId="13" fillId="2" borderId="6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left" vertical="center" wrapText="1"/>
    </xf>
    <xf numFmtId="0" fontId="15" fillId="0" borderId="8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4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0" fontId="14" fillId="0" borderId="83" xfId="0" applyNumberFormat="1" applyFont="1" applyFill="1" applyBorder="1" applyAlignment="1">
      <alignment horizontal="center" vertical="center" wrapText="1"/>
    </xf>
    <xf numFmtId="0" fontId="14" fillId="0" borderId="8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right" vertical="center" wrapText="1"/>
    </xf>
    <xf numFmtId="0" fontId="15" fillId="0" borderId="84" xfId="0" applyFont="1" applyFill="1" applyBorder="1" applyAlignment="1">
      <alignment horizontal="right" vertical="center" wrapText="1"/>
    </xf>
    <xf numFmtId="0" fontId="14" fillId="0" borderId="86" xfId="0" applyFont="1" applyFill="1" applyBorder="1" applyAlignment="1">
      <alignment horizontal="right" vertical="center" wrapText="1"/>
    </xf>
    <xf numFmtId="0" fontId="14" fillId="0" borderId="80" xfId="0" applyNumberFormat="1" applyFont="1" applyFill="1" applyBorder="1" applyAlignment="1">
      <alignment horizontal="center" vertical="center" wrapText="1"/>
    </xf>
    <xf numFmtId="0" fontId="14" fillId="0" borderId="75" xfId="0" applyNumberFormat="1" applyFont="1" applyFill="1" applyBorder="1" applyAlignment="1">
      <alignment horizontal="center" vertical="center" wrapText="1"/>
    </xf>
    <xf numFmtId="0" fontId="14" fillId="0" borderId="87" xfId="0" applyFont="1" applyFill="1" applyBorder="1" applyAlignment="1">
      <alignment horizontal="right" vertical="center" wrapText="1"/>
    </xf>
    <xf numFmtId="0" fontId="14" fillId="0" borderId="8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88" xfId="0" applyFont="1" applyFill="1" applyBorder="1" applyAlignment="1">
      <alignment horizontal="right" vertical="center" wrapText="1"/>
    </xf>
    <xf numFmtId="0" fontId="14" fillId="0" borderId="78" xfId="0" applyFont="1" applyFill="1" applyBorder="1" applyAlignment="1">
      <alignment horizontal="center" vertical="center" wrapText="1"/>
    </xf>
    <xf numFmtId="0" fontId="14" fillId="0" borderId="78" xfId="0" applyFont="1" applyFill="1" applyBorder="1" applyAlignment="1">
      <alignment horizontal="left" vertical="center" wrapText="1"/>
    </xf>
    <xf numFmtId="2" fontId="13" fillId="0" borderId="78" xfId="0" applyNumberFormat="1" applyFont="1" applyFill="1" applyBorder="1" applyAlignment="1">
      <alignment horizontal="center" vertical="center" shrinkToFit="1"/>
    </xf>
    <xf numFmtId="0" fontId="14" fillId="0" borderId="79" xfId="0" applyNumberFormat="1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right" vertical="center" wrapText="1"/>
    </xf>
    <xf numFmtId="1" fontId="13" fillId="0" borderId="90" xfId="0" applyNumberFormat="1" applyFont="1" applyFill="1" applyBorder="1" applyAlignment="1">
      <alignment horizontal="center" vertical="center" shrinkToFit="1"/>
    </xf>
    <xf numFmtId="0" fontId="14" fillId="0" borderId="90" xfId="0" applyFont="1" applyFill="1" applyBorder="1" applyAlignment="1">
      <alignment horizontal="left" vertical="center" wrapText="1"/>
    </xf>
    <xf numFmtId="0" fontId="14" fillId="0" borderId="90" xfId="0" applyFont="1" applyFill="1" applyBorder="1" applyAlignment="1">
      <alignment horizontal="center" vertical="center" wrapText="1"/>
    </xf>
    <xf numFmtId="2" fontId="13" fillId="0" borderId="90" xfId="0" applyNumberFormat="1" applyFont="1" applyFill="1" applyBorder="1" applyAlignment="1">
      <alignment horizontal="center" vertical="center" shrinkToFit="1"/>
    </xf>
    <xf numFmtId="0" fontId="14" fillId="0" borderId="91" xfId="0" applyNumberFormat="1" applyFont="1" applyFill="1" applyBorder="1" applyAlignment="1">
      <alignment horizontal="center" vertical="center" wrapText="1"/>
    </xf>
    <xf numFmtId="0" fontId="15" fillId="2" borderId="86" xfId="0" applyFont="1" applyFill="1" applyBorder="1" applyAlignment="1">
      <alignment horizontal="right" vertical="center" wrapText="1"/>
    </xf>
    <xf numFmtId="2" fontId="15" fillId="0" borderId="19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right" vertical="center" shrinkToFit="1"/>
    </xf>
    <xf numFmtId="0" fontId="14" fillId="0" borderId="9" xfId="0" applyFont="1" applyFill="1" applyBorder="1" applyAlignment="1">
      <alignment horizontal="left" vertical="center" wrapText="1"/>
    </xf>
    <xf numFmtId="2" fontId="16" fillId="0" borderId="21" xfId="0" applyNumberFormat="1" applyFont="1" applyFill="1" applyBorder="1" applyAlignment="1">
      <alignment horizontal="right" vertical="center" shrinkToFit="1"/>
    </xf>
    <xf numFmtId="2" fontId="13" fillId="0" borderId="5" xfId="0" applyNumberFormat="1" applyFont="1" applyFill="1" applyBorder="1" applyAlignment="1">
      <alignment horizontal="right" vertical="center" shrinkToFit="1"/>
    </xf>
    <xf numFmtId="0" fontId="15" fillId="0" borderId="89" xfId="0" applyFont="1" applyFill="1" applyBorder="1" applyAlignment="1">
      <alignment horizontal="right" vertical="center" wrapText="1"/>
    </xf>
    <xf numFmtId="2" fontId="13" fillId="0" borderId="21" xfId="0" applyNumberFormat="1" applyFont="1" applyFill="1" applyBorder="1" applyAlignment="1">
      <alignment horizontal="right" vertical="center" shrinkToFit="1"/>
    </xf>
    <xf numFmtId="2" fontId="16" fillId="0" borderId="2" xfId="0" applyNumberFormat="1" applyFont="1" applyFill="1" applyBorder="1" applyAlignment="1">
      <alignment horizontal="right" vertical="center" shrinkToFit="1"/>
    </xf>
    <xf numFmtId="2" fontId="13" fillId="0" borderId="92" xfId="0" applyNumberFormat="1" applyFont="1" applyFill="1" applyBorder="1" applyAlignment="1">
      <alignment horizontal="right" vertical="center" shrinkToFit="1"/>
    </xf>
    <xf numFmtId="0" fontId="14" fillId="0" borderId="22" xfId="0" applyFont="1" applyFill="1" applyBorder="1" applyAlignment="1">
      <alignment horizontal="right" vertical="center" wrapText="1"/>
    </xf>
    <xf numFmtId="0" fontId="15" fillId="2" borderId="93" xfId="0" applyFont="1" applyFill="1" applyBorder="1" applyAlignment="1">
      <alignment horizontal="right" vertical="center" wrapText="1"/>
    </xf>
    <xf numFmtId="0" fontId="13" fillId="2" borderId="72" xfId="0" applyFont="1" applyFill="1" applyBorder="1" applyAlignment="1">
      <alignment horizontal="left" vertical="center" wrapText="1"/>
    </xf>
    <xf numFmtId="0" fontId="14" fillId="0" borderId="84" xfId="0" applyFont="1" applyFill="1" applyBorder="1" applyAlignment="1">
      <alignment horizontal="right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right" vertical="center" wrapText="1"/>
    </xf>
    <xf numFmtId="0" fontId="14" fillId="0" borderId="94" xfId="0" applyFont="1" applyFill="1" applyBorder="1" applyAlignment="1">
      <alignment horizontal="center" vertical="center" wrapText="1"/>
    </xf>
    <xf numFmtId="0" fontId="15" fillId="0" borderId="93" xfId="0" applyFont="1" applyFill="1" applyBorder="1" applyAlignment="1">
      <alignment horizontal="right" vertical="center" wrapText="1"/>
    </xf>
    <xf numFmtId="0" fontId="13" fillId="0" borderId="72" xfId="0" applyFont="1" applyFill="1" applyBorder="1" applyAlignment="1">
      <alignment horizontal="left" vertical="center" wrapText="1"/>
    </xf>
    <xf numFmtId="0" fontId="15" fillId="2" borderId="89" xfId="0" applyFont="1" applyFill="1" applyBorder="1" applyAlignment="1">
      <alignment horizontal="right" vertical="center" wrapText="1"/>
    </xf>
    <xf numFmtId="0" fontId="13" fillId="2" borderId="90" xfId="0" applyFont="1" applyFill="1" applyBorder="1" applyAlignment="1">
      <alignment horizontal="left" vertical="center" wrapText="1"/>
    </xf>
    <xf numFmtId="0" fontId="13" fillId="0" borderId="90" xfId="0" applyFont="1" applyFill="1" applyBorder="1" applyAlignment="1">
      <alignment horizontal="left" vertical="center" wrapText="1"/>
    </xf>
    <xf numFmtId="0" fontId="14" fillId="0" borderId="95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14" fillId="0" borderId="2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 vertical="center" wrapText="1"/>
    </xf>
    <xf numFmtId="0" fontId="14" fillId="0" borderId="96" xfId="0" applyFont="1" applyFill="1" applyBorder="1" applyAlignment="1">
      <alignment horizontal="center" vertical="center" wrapText="1"/>
    </xf>
    <xf numFmtId="2" fontId="13" fillId="0" borderId="97" xfId="0" applyNumberFormat="1" applyFont="1" applyFill="1" applyBorder="1" applyAlignment="1">
      <alignment horizontal="center" vertical="center" shrinkToFit="1"/>
    </xf>
    <xf numFmtId="0" fontId="14" fillId="0" borderId="98" xfId="0" applyFont="1" applyFill="1" applyBorder="1" applyAlignment="1">
      <alignment horizontal="right" vertical="center" wrapText="1"/>
    </xf>
    <xf numFmtId="1" fontId="13" fillId="0" borderId="99" xfId="0" applyNumberFormat="1" applyFont="1" applyFill="1" applyBorder="1" applyAlignment="1">
      <alignment horizontal="center" vertical="center" shrinkToFit="1"/>
    </xf>
    <xf numFmtId="0" fontId="14" fillId="0" borderId="99" xfId="0" applyFont="1" applyFill="1" applyBorder="1" applyAlignment="1">
      <alignment horizontal="center" vertical="center" wrapText="1"/>
    </xf>
    <xf numFmtId="2" fontId="13" fillId="0" borderId="100" xfId="0" applyNumberFormat="1" applyFont="1" applyFill="1" applyBorder="1" applyAlignment="1">
      <alignment horizontal="center" vertical="center" shrinkToFit="1"/>
    </xf>
    <xf numFmtId="0" fontId="14" fillId="0" borderId="26" xfId="0" applyNumberFormat="1" applyFont="1" applyFill="1" applyBorder="1" applyAlignment="1">
      <alignment horizontal="center" vertical="center" wrapText="1"/>
    </xf>
    <xf numFmtId="0" fontId="15" fillId="0" borderId="101" xfId="0" applyFont="1" applyFill="1" applyBorder="1" applyAlignment="1">
      <alignment horizontal="right" vertical="center" wrapText="1"/>
    </xf>
    <xf numFmtId="0" fontId="13" fillId="0" borderId="102" xfId="0" applyFont="1" applyFill="1" applyBorder="1" applyAlignment="1">
      <alignment horizontal="left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14" fillId="0" borderId="28" xfId="0" applyNumberFormat="1" applyFont="1" applyFill="1" applyBorder="1" applyAlignment="1">
      <alignment horizontal="center" vertical="center" wrapText="1"/>
    </xf>
    <xf numFmtId="2" fontId="15" fillId="0" borderId="29" xfId="0" applyNumberFormat="1" applyFont="1" applyFill="1" applyBorder="1" applyAlignment="1">
      <alignment horizontal="center" vertical="center" wrapText="1"/>
    </xf>
    <xf numFmtId="165" fontId="13" fillId="0" borderId="86" xfId="0" applyNumberFormat="1" applyFont="1" applyFill="1" applyBorder="1" applyAlignment="1">
      <alignment horizontal="right" vertical="center" shrinkToFit="1"/>
    </xf>
    <xf numFmtId="2" fontId="13" fillId="0" borderId="103" xfId="0" applyNumberFormat="1" applyFont="1" applyFill="1" applyBorder="1" applyAlignment="1">
      <alignment horizontal="center" vertical="center" shrinkToFit="1"/>
    </xf>
    <xf numFmtId="2" fontId="13" fillId="0" borderId="30" xfId="0" applyNumberFormat="1" applyFont="1" applyFill="1" applyBorder="1" applyAlignment="1">
      <alignment horizontal="center" vertical="center" shrinkToFit="1"/>
    </xf>
    <xf numFmtId="0" fontId="14" fillId="0" borderId="104" xfId="0" applyFont="1" applyFill="1" applyBorder="1" applyAlignment="1">
      <alignment horizontal="center" vertical="center" wrapText="1"/>
    </xf>
    <xf numFmtId="0" fontId="13" fillId="0" borderId="99" xfId="0" applyFont="1" applyFill="1" applyBorder="1" applyAlignment="1">
      <alignment horizontal="center" vertical="center" wrapText="1"/>
    </xf>
    <xf numFmtId="2" fontId="13" fillId="0" borderId="105" xfId="0" applyNumberFormat="1" applyFont="1" applyFill="1" applyBorder="1" applyAlignment="1">
      <alignment horizontal="center" vertical="center" shrinkToFit="1"/>
    </xf>
    <xf numFmtId="2" fontId="13" fillId="0" borderId="81" xfId="0" applyNumberFormat="1" applyFont="1" applyFill="1" applyBorder="1" applyAlignment="1">
      <alignment horizontal="center" vertical="center" shrinkToFit="1"/>
    </xf>
    <xf numFmtId="2" fontId="16" fillId="0" borderId="29" xfId="0" applyNumberFormat="1" applyFont="1" applyFill="1" applyBorder="1" applyAlignment="1">
      <alignment horizontal="center" vertical="center" shrinkToFit="1"/>
    </xf>
    <xf numFmtId="0" fontId="14" fillId="0" borderId="88" xfId="0" applyFont="1" applyFill="1" applyBorder="1" applyAlignment="1">
      <alignment horizontal="center" vertical="center" wrapText="1"/>
    </xf>
    <xf numFmtId="2" fontId="14" fillId="0" borderId="78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14" fillId="3" borderId="64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4" fillId="3" borderId="106" xfId="0" applyFont="1" applyFill="1" applyBorder="1" applyAlignment="1">
      <alignment horizontal="center" vertical="center" wrapText="1"/>
    </xf>
    <xf numFmtId="0" fontId="16" fillId="0" borderId="70" xfId="0" applyFont="1" applyFill="1" applyBorder="1" applyAlignment="1">
      <alignment wrapText="1"/>
    </xf>
    <xf numFmtId="0" fontId="14" fillId="3" borderId="74" xfId="0" applyFont="1" applyFill="1" applyBorder="1" applyAlignment="1">
      <alignment horizontal="center" vertical="center" wrapText="1"/>
    </xf>
    <xf numFmtId="2" fontId="13" fillId="0" borderId="80" xfId="0" applyNumberFormat="1" applyFont="1" applyFill="1" applyBorder="1" applyAlignment="1">
      <alignment horizontal="right" vertical="center" shrinkToFit="1"/>
    </xf>
    <xf numFmtId="0" fontId="3" fillId="2" borderId="105" xfId="0" applyFont="1" applyFill="1" applyBorder="1" applyAlignment="1">
      <alignment horizontal="left" vertical="top" wrapText="1"/>
    </xf>
    <xf numFmtId="2" fontId="17" fillId="2" borderId="107" xfId="0" applyNumberFormat="1" applyFont="1" applyFill="1" applyBorder="1" applyAlignment="1">
      <alignment horizontal="right" vertical="top" shrinkToFi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2" fontId="14" fillId="0" borderId="0" xfId="0" applyNumberFormat="1" applyFont="1" applyFill="1" applyBorder="1" applyAlignment="1">
      <alignment horizontal="right" vertical="center" wrapText="1"/>
    </xf>
    <xf numFmtId="2" fontId="14" fillId="0" borderId="31" xfId="0" applyNumberFormat="1" applyFont="1" applyFill="1" applyBorder="1" applyAlignment="1">
      <alignment horizontal="right" vertical="center" wrapText="1"/>
    </xf>
    <xf numFmtId="2" fontId="14" fillId="0" borderId="4" xfId="0" applyNumberFormat="1" applyFont="1" applyFill="1" applyBorder="1" applyAlignment="1">
      <alignment horizontal="right" vertical="center" wrapText="1"/>
    </xf>
    <xf numFmtId="0" fontId="15" fillId="0" borderId="32" xfId="0" applyFont="1" applyFill="1" applyBorder="1" applyAlignment="1">
      <alignment horizontal="right" vertical="center" wrapText="1"/>
    </xf>
    <xf numFmtId="0" fontId="15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8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2" fontId="14" fillId="0" borderId="3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13" fillId="0" borderId="31" xfId="0" applyNumberFormat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2" fontId="13" fillId="0" borderId="65" xfId="0" applyNumberFormat="1" applyFont="1" applyFill="1" applyBorder="1" applyAlignment="1">
      <alignment horizontal="right" vertical="center" shrinkToFit="1"/>
    </xf>
    <xf numFmtId="2" fontId="13" fillId="0" borderId="67" xfId="0" applyNumberFormat="1" applyFont="1" applyFill="1" applyBorder="1" applyAlignment="1">
      <alignment horizontal="right" vertical="center" shrinkToFit="1"/>
    </xf>
    <xf numFmtId="164" fontId="14" fillId="0" borderId="67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left" vertical="center" wrapText="1"/>
    </xf>
    <xf numFmtId="165" fontId="13" fillId="0" borderId="89" xfId="0" applyNumberFormat="1" applyFont="1" applyFill="1" applyBorder="1" applyAlignment="1">
      <alignment horizontal="center" vertical="center" shrinkToFit="1"/>
    </xf>
    <xf numFmtId="0" fontId="13" fillId="0" borderId="75" xfId="0" applyFont="1" applyFill="1" applyBorder="1" applyAlignment="1">
      <alignment horizontal="center" vertical="center" wrapText="1"/>
    </xf>
    <xf numFmtId="0" fontId="14" fillId="0" borderId="93" xfId="0" applyFont="1" applyFill="1" applyBorder="1" applyAlignment="1">
      <alignment horizontal="right" vertical="center" wrapText="1"/>
    </xf>
    <xf numFmtId="1" fontId="13" fillId="0" borderId="109" xfId="0" applyNumberFormat="1" applyFont="1" applyFill="1" applyBorder="1" applyAlignment="1">
      <alignment horizontal="center" vertical="center" shrinkToFit="1"/>
    </xf>
    <xf numFmtId="2" fontId="14" fillId="0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right" vertical="center" shrinkToFit="1"/>
    </xf>
    <xf numFmtId="2" fontId="16" fillId="0" borderId="1" xfId="0" applyNumberFormat="1" applyFont="1" applyFill="1" applyBorder="1" applyAlignment="1">
      <alignment horizontal="right" vertical="center" shrinkToFit="1"/>
    </xf>
    <xf numFmtId="0" fontId="14" fillId="0" borderId="6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13" fillId="0" borderId="90" xfId="0" applyNumberFormat="1" applyFont="1" applyFill="1" applyBorder="1" applyAlignment="1">
      <alignment horizontal="right" vertical="center" shrinkToFit="1"/>
    </xf>
    <xf numFmtId="2" fontId="14" fillId="0" borderId="9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left" vertical="center" wrapText="1"/>
    </xf>
    <xf numFmtId="2" fontId="14" fillId="0" borderId="90" xfId="0" applyNumberFormat="1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right" vertical="center" wrapText="1"/>
    </xf>
    <xf numFmtId="0" fontId="14" fillId="0" borderId="33" xfId="0" applyFont="1" applyFill="1" applyBorder="1" applyAlignment="1">
      <alignment horizontal="right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2" fontId="13" fillId="0" borderId="36" xfId="0" applyNumberFormat="1" applyFont="1" applyFill="1" applyBorder="1" applyAlignment="1">
      <alignment horizontal="right" vertical="center" shrinkToFit="1"/>
    </xf>
    <xf numFmtId="0" fontId="14" fillId="0" borderId="101" xfId="0" applyFont="1" applyFill="1" applyBorder="1" applyAlignment="1">
      <alignment horizontal="right" vertical="center" wrapText="1"/>
    </xf>
    <xf numFmtId="0" fontId="14" fillId="0" borderId="110" xfId="0" applyFont="1" applyFill="1" applyBorder="1" applyAlignment="1">
      <alignment horizontal="center" vertical="center" wrapText="1"/>
    </xf>
    <xf numFmtId="2" fontId="13" fillId="0" borderId="10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left" vertical="center" wrapText="1"/>
    </xf>
    <xf numFmtId="165" fontId="13" fillId="0" borderId="87" xfId="0" applyNumberFormat="1" applyFont="1" applyFill="1" applyBorder="1" applyAlignment="1">
      <alignment horizontal="right" vertical="center" shrinkToFit="1"/>
    </xf>
    <xf numFmtId="0" fontId="14" fillId="0" borderId="111" xfId="0" applyFont="1" applyFill="1" applyBorder="1" applyAlignment="1">
      <alignment horizontal="left" vertical="center" wrapText="1"/>
    </xf>
    <xf numFmtId="165" fontId="13" fillId="0" borderId="89" xfId="0" applyNumberFormat="1" applyFont="1" applyFill="1" applyBorder="1" applyAlignment="1">
      <alignment horizontal="right" vertical="center" shrinkToFit="1"/>
    </xf>
    <xf numFmtId="2" fontId="13" fillId="0" borderId="69" xfId="0" applyNumberFormat="1" applyFont="1" applyFill="1" applyBorder="1" applyAlignment="1">
      <alignment horizontal="center" vertical="center" shrinkToFit="1"/>
    </xf>
    <xf numFmtId="2" fontId="15" fillId="0" borderId="37" xfId="0" applyNumberFormat="1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right" vertical="center" wrapText="1"/>
    </xf>
    <xf numFmtId="0" fontId="13" fillId="2" borderId="6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2" fontId="16" fillId="0" borderId="24" xfId="0" applyNumberFormat="1" applyFont="1" applyFill="1" applyBorder="1" applyAlignment="1">
      <alignment horizontal="center" vertical="center" shrinkToFit="1"/>
    </xf>
    <xf numFmtId="2" fontId="13" fillId="0" borderId="12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 wrapText="1"/>
    </xf>
    <xf numFmtId="165" fontId="13" fillId="0" borderId="87" xfId="0" applyNumberFormat="1" applyFont="1" applyFill="1" applyBorder="1" applyAlignment="1">
      <alignment horizontal="center" vertical="center" shrinkToFit="1"/>
    </xf>
    <xf numFmtId="0" fontId="14" fillId="0" borderId="73" xfId="0" applyFont="1" applyFill="1" applyBorder="1" applyAlignment="1">
      <alignment horizontal="center" vertical="center" wrapText="1"/>
    </xf>
    <xf numFmtId="0" fontId="14" fillId="0" borderId="112" xfId="0" applyNumberFormat="1" applyFont="1" applyFill="1" applyBorder="1" applyAlignment="1">
      <alignment horizontal="center" vertical="center" wrapText="1"/>
    </xf>
    <xf numFmtId="166" fontId="13" fillId="0" borderId="89" xfId="0" applyNumberFormat="1" applyFont="1" applyFill="1" applyBorder="1" applyAlignment="1">
      <alignment horizontal="right" vertical="center" shrinkToFit="1"/>
    </xf>
    <xf numFmtId="0" fontId="14" fillId="0" borderId="103" xfId="0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horizontal="right" vertical="center" wrapText="1"/>
    </xf>
    <xf numFmtId="2" fontId="13" fillId="0" borderId="69" xfId="0" applyNumberFormat="1" applyFont="1" applyFill="1" applyBorder="1" applyAlignment="1">
      <alignment horizontal="right" vertical="center" shrinkToFit="1"/>
    </xf>
    <xf numFmtId="164" fontId="15" fillId="3" borderId="113" xfId="0" applyNumberFormat="1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164" fontId="14" fillId="0" borderId="66" xfId="0" applyNumberFormat="1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left" wrapText="1"/>
    </xf>
    <xf numFmtId="164" fontId="7" fillId="0" borderId="64" xfId="0" applyNumberFormat="1" applyFont="1" applyFill="1" applyBorder="1" applyAlignment="1">
      <alignment horizontal="center" vertical="top" wrapText="1"/>
    </xf>
    <xf numFmtId="2" fontId="18" fillId="0" borderId="68" xfId="0" applyNumberFormat="1" applyFont="1" applyFill="1" applyBorder="1" applyAlignment="1">
      <alignment horizontal="center" vertical="top" shrinkToFit="1"/>
    </xf>
    <xf numFmtId="0" fontId="0" fillId="0" borderId="4" xfId="0" applyFont="1" applyFill="1" applyBorder="1" applyAlignment="1">
      <alignment horizontal="left" wrapText="1"/>
    </xf>
    <xf numFmtId="4" fontId="19" fillId="0" borderId="68" xfId="0" applyNumberFormat="1" applyFont="1" applyFill="1" applyBorder="1" applyAlignment="1">
      <alignment horizontal="center" vertical="top" shrinkToFit="1"/>
    </xf>
    <xf numFmtId="0" fontId="0" fillId="0" borderId="5" xfId="0" applyFont="1" applyFill="1" applyBorder="1" applyAlignment="1">
      <alignment horizontal="left" wrapText="1"/>
    </xf>
    <xf numFmtId="10" fontId="20" fillId="2" borderId="64" xfId="0" applyNumberFormat="1" applyFont="1" applyFill="1" applyBorder="1" applyAlignment="1">
      <alignment horizontal="center" vertical="top" shrinkToFit="1"/>
    </xf>
    <xf numFmtId="10" fontId="20" fillId="2" borderId="67" xfId="0" applyNumberFormat="1" applyFont="1" applyFill="1" applyBorder="1" applyAlignment="1">
      <alignment horizontal="left" vertical="top" indent="2" shrinkToFit="1"/>
    </xf>
    <xf numFmtId="0" fontId="0" fillId="2" borderId="64" xfId="0" applyFont="1" applyFill="1" applyBorder="1" applyAlignment="1">
      <alignment horizontal="left" wrapText="1"/>
    </xf>
    <xf numFmtId="4" fontId="19" fillId="2" borderId="64" xfId="0" applyNumberFormat="1" applyFont="1" applyFill="1" applyBorder="1" applyAlignment="1">
      <alignment horizontal="center" vertical="top" shrinkToFit="1"/>
    </xf>
    <xf numFmtId="0" fontId="6" fillId="2" borderId="64" xfId="0" applyFont="1" applyFill="1" applyBorder="1" applyAlignment="1">
      <alignment horizontal="center" vertical="top" wrapText="1"/>
    </xf>
    <xf numFmtId="4" fontId="0" fillId="2" borderId="64" xfId="0" applyNumberFormat="1" applyFont="1" applyFill="1" applyBorder="1" applyAlignment="1">
      <alignment horizontal="center" vertical="center" wrapText="1"/>
    </xf>
    <xf numFmtId="4" fontId="19" fillId="2" borderId="64" xfId="0" applyNumberFormat="1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top"/>
    </xf>
    <xf numFmtId="0" fontId="13" fillId="0" borderId="26" xfId="0" applyFont="1" applyFill="1" applyBorder="1" applyAlignment="1">
      <alignment horizontal="left" vertical="top"/>
    </xf>
    <xf numFmtId="0" fontId="21" fillId="0" borderId="26" xfId="0" applyFont="1" applyFill="1" applyBorder="1" applyAlignment="1">
      <alignment vertical="center"/>
    </xf>
    <xf numFmtId="0" fontId="21" fillId="0" borderId="112" xfId="0" applyFont="1" applyFill="1" applyBorder="1" applyAlignment="1">
      <alignment vertical="center"/>
    </xf>
    <xf numFmtId="44" fontId="0" fillId="0" borderId="0" xfId="0" applyNumberFormat="1" applyFill="1" applyBorder="1" applyAlignment="1">
      <alignment horizontal="left" vertical="top"/>
    </xf>
    <xf numFmtId="167" fontId="13" fillId="0" borderId="64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top"/>
    </xf>
    <xf numFmtId="0" fontId="14" fillId="4" borderId="64" xfId="0" applyFont="1" applyFill="1" applyBorder="1" applyAlignment="1">
      <alignment horizontal="center" vertical="center" wrapText="1"/>
    </xf>
    <xf numFmtId="2" fontId="14" fillId="4" borderId="64" xfId="0" applyNumberFormat="1" applyFont="1" applyFill="1" applyBorder="1" applyAlignment="1">
      <alignment horizontal="right" vertical="center" shrinkToFit="1"/>
    </xf>
    <xf numFmtId="2" fontId="13" fillId="4" borderId="64" xfId="0" applyNumberFormat="1" applyFont="1" applyFill="1" applyBorder="1" applyAlignment="1">
      <alignment horizontal="right" vertical="center" shrinkToFit="1"/>
    </xf>
    <xf numFmtId="0" fontId="14" fillId="4" borderId="77" xfId="0" applyFont="1" applyFill="1" applyBorder="1" applyAlignment="1">
      <alignment horizontal="right" vertical="center" wrapText="1"/>
    </xf>
    <xf numFmtId="0" fontId="14" fillId="4" borderId="74" xfId="0" applyFont="1" applyFill="1" applyBorder="1" applyAlignment="1">
      <alignment horizontal="right" vertical="center" wrapText="1"/>
    </xf>
    <xf numFmtId="0" fontId="13" fillId="0" borderId="37" xfId="0" applyFont="1" applyFill="1" applyBorder="1" applyAlignment="1">
      <alignment vertical="top"/>
    </xf>
    <xf numFmtId="0" fontId="13" fillId="0" borderId="39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6" xfId="0" applyFont="1" applyFill="1" applyBorder="1" applyAlignment="1">
      <alignment vertical="top"/>
    </xf>
    <xf numFmtId="2" fontId="14" fillId="0" borderId="69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top"/>
    </xf>
    <xf numFmtId="0" fontId="21" fillId="0" borderId="7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112" xfId="0" applyFont="1" applyBorder="1" applyAlignment="1">
      <alignment vertical="center"/>
    </xf>
    <xf numFmtId="1" fontId="23" fillId="4" borderId="64" xfId="0" applyNumberFormat="1" applyFont="1" applyFill="1" applyBorder="1" applyAlignment="1">
      <alignment horizontal="center" vertical="center" shrinkToFit="1"/>
    </xf>
    <xf numFmtId="1" fontId="13" fillId="4" borderId="64" xfId="0" applyNumberFormat="1" applyFont="1" applyFill="1" applyBorder="1" applyAlignment="1">
      <alignment horizontal="center" vertical="center" shrinkToFit="1"/>
    </xf>
    <xf numFmtId="1" fontId="14" fillId="0" borderId="64" xfId="0" applyNumberFormat="1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left" vertical="center" wrapText="1"/>
    </xf>
    <xf numFmtId="0" fontId="15" fillId="4" borderId="87" xfId="0" applyFont="1" applyFill="1" applyBorder="1" applyAlignment="1">
      <alignment horizontal="right" vertical="center" wrapText="1"/>
    </xf>
    <xf numFmtId="10" fontId="15" fillId="0" borderId="68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4" fillId="0" borderId="32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4" fillId="0" borderId="26" xfId="0" applyFont="1" applyFill="1" applyBorder="1" applyAlignment="1">
      <alignment horizontal="left" vertical="top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horizontal="center"/>
    </xf>
    <xf numFmtId="0" fontId="8" fillId="0" borderId="0" xfId="0" applyFont="1" applyBorder="1"/>
    <xf numFmtId="0" fontId="24" fillId="0" borderId="0" xfId="0" applyFont="1" applyBorder="1"/>
    <xf numFmtId="2" fontId="24" fillId="0" borderId="40" xfId="0" applyNumberFormat="1" applyFont="1" applyBorder="1"/>
    <xf numFmtId="0" fontId="24" fillId="0" borderId="42" xfId="0" applyFont="1" applyBorder="1" applyAlignment="1">
      <alignment horizontal="center"/>
    </xf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10" fontId="24" fillId="0" borderId="42" xfId="2" applyNumberFormat="1" applyFont="1" applyFill="1" applyBorder="1" applyAlignment="1" applyProtection="1">
      <alignment horizontal="center"/>
    </xf>
    <xf numFmtId="0" fontId="24" fillId="0" borderId="46" xfId="0" applyFont="1" applyBorder="1" applyAlignment="1">
      <alignment horizontal="center"/>
    </xf>
    <xf numFmtId="0" fontId="24" fillId="0" borderId="41" xfId="0" applyFont="1" applyBorder="1"/>
    <xf numFmtId="10" fontId="24" fillId="0" borderId="46" xfId="2" applyNumberFormat="1" applyFont="1" applyFill="1" applyBorder="1" applyAlignment="1" applyProtection="1">
      <alignment horizontal="center"/>
    </xf>
    <xf numFmtId="0" fontId="24" fillId="0" borderId="40" xfId="0" applyFont="1" applyBorder="1"/>
    <xf numFmtId="10" fontId="24" fillId="0" borderId="46" xfId="0" applyNumberFormat="1" applyFont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9" fillId="0" borderId="48" xfId="0" applyFont="1" applyBorder="1"/>
    <xf numFmtId="0" fontId="24" fillId="0" borderId="49" xfId="0" applyFont="1" applyBorder="1"/>
    <xf numFmtId="0" fontId="24" fillId="0" borderId="50" xfId="0" applyFont="1" applyBorder="1"/>
    <xf numFmtId="10" fontId="24" fillId="0" borderId="47" xfId="2" applyNumberFormat="1" applyFont="1" applyFill="1" applyBorder="1" applyAlignment="1" applyProtection="1">
      <alignment horizontal="center"/>
    </xf>
    <xf numFmtId="0" fontId="24" fillId="0" borderId="41" xfId="0" applyFont="1" applyBorder="1" applyAlignment="1">
      <alignment horizontal="center"/>
    </xf>
    <xf numFmtId="10" fontId="24" fillId="0" borderId="40" xfId="0" applyNumberFormat="1" applyFont="1" applyBorder="1"/>
    <xf numFmtId="0" fontId="9" fillId="0" borderId="43" xfId="0" applyFont="1" applyBorder="1"/>
    <xf numFmtId="10" fontId="24" fillId="0" borderId="19" xfId="2" applyNumberFormat="1" applyFont="1" applyFill="1" applyBorder="1" applyAlignment="1" applyProtection="1">
      <alignment horizontal="center"/>
    </xf>
    <xf numFmtId="10" fontId="24" fillId="0" borderId="29" xfId="2" applyNumberFormat="1" applyFont="1" applyFill="1" applyBorder="1" applyAlignment="1" applyProtection="1">
      <alignment horizontal="center"/>
    </xf>
    <xf numFmtId="0" fontId="24" fillId="0" borderId="48" xfId="0" applyFont="1" applyBorder="1"/>
    <xf numFmtId="10" fontId="24" fillId="0" borderId="51" xfId="2" applyNumberFormat="1" applyFont="1" applyFill="1" applyBorder="1" applyAlignment="1" applyProtection="1">
      <alignment horizontal="center"/>
    </xf>
    <xf numFmtId="10" fontId="8" fillId="0" borderId="47" xfId="2" applyNumberFormat="1" applyFont="1" applyFill="1" applyBorder="1" applyAlignment="1" applyProtection="1">
      <alignment horizontal="center"/>
    </xf>
    <xf numFmtId="10" fontId="8" fillId="2" borderId="52" xfId="0" applyNumberFormat="1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vertical="center"/>
    </xf>
    <xf numFmtId="0" fontId="0" fillId="0" borderId="64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left" vertical="center" indent="1"/>
    </xf>
    <xf numFmtId="0" fontId="0" fillId="0" borderId="6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wrapText="1"/>
    </xf>
    <xf numFmtId="10" fontId="16" fillId="0" borderId="70" xfId="0" applyNumberFormat="1" applyFont="1" applyFill="1" applyBorder="1" applyAlignment="1">
      <alignment wrapText="1"/>
    </xf>
    <xf numFmtId="0" fontId="16" fillId="0" borderId="70" xfId="0" applyFont="1" applyFill="1" applyBorder="1" applyAlignment="1">
      <alignment horizontal="center" vertical="center" wrapText="1"/>
    </xf>
    <xf numFmtId="9" fontId="18" fillId="0" borderId="64" xfId="1" applyFont="1" applyFill="1" applyBorder="1" applyAlignment="1">
      <alignment horizontal="center" vertical="top" shrinkToFit="1"/>
    </xf>
    <xf numFmtId="0" fontId="15" fillId="0" borderId="70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right" vertical="center" wrapText="1"/>
    </xf>
    <xf numFmtId="0" fontId="15" fillId="3" borderId="114" xfId="0" applyFont="1" applyFill="1" applyBorder="1" applyAlignment="1">
      <alignment horizontal="right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15" fillId="2" borderId="115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177" fontId="15" fillId="0" borderId="68" xfId="3" applyNumberFormat="1" applyFont="1" applyFill="1" applyBorder="1" applyAlignment="1">
      <alignment vertical="center" wrapText="1"/>
    </xf>
    <xf numFmtId="10" fontId="14" fillId="0" borderId="75" xfId="0" applyNumberFormat="1" applyFont="1" applyFill="1" applyBorder="1" applyAlignment="1">
      <alignment horizontal="center" vertical="center" shrinkToFit="1"/>
    </xf>
    <xf numFmtId="10" fontId="15" fillId="3" borderId="75" xfId="0" applyNumberFormat="1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top"/>
    </xf>
    <xf numFmtId="0" fontId="13" fillId="0" borderId="37" xfId="0" applyFont="1" applyFill="1" applyBorder="1" applyAlignment="1">
      <alignment horizontal="center" vertical="top"/>
    </xf>
    <xf numFmtId="0" fontId="13" fillId="0" borderId="39" xfId="0" applyFont="1" applyFill="1" applyBorder="1" applyAlignment="1">
      <alignment horizontal="center" vertical="top"/>
    </xf>
    <xf numFmtId="0" fontId="13" fillId="0" borderId="32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6" xfId="0" applyFont="1" applyFill="1" applyBorder="1" applyAlignment="1">
      <alignment horizontal="center" vertical="top"/>
    </xf>
    <xf numFmtId="0" fontId="15" fillId="2" borderId="117" xfId="0" applyFont="1" applyFill="1" applyBorder="1" applyAlignment="1">
      <alignment horizontal="center" vertical="center" wrapText="1"/>
    </xf>
    <xf numFmtId="0" fontId="15" fillId="2" borderId="81" xfId="0" applyFont="1" applyFill="1" applyBorder="1" applyAlignment="1">
      <alignment horizontal="center" vertical="center" wrapText="1"/>
    </xf>
    <xf numFmtId="0" fontId="15" fillId="2" borderId="115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left" vertical="center" wrapText="1"/>
    </xf>
    <xf numFmtId="0" fontId="15" fillId="2" borderId="70" xfId="0" applyFont="1" applyFill="1" applyBorder="1" applyAlignment="1">
      <alignment horizontal="left" vertical="center" wrapText="1"/>
    </xf>
    <xf numFmtId="0" fontId="15" fillId="2" borderId="80" xfId="0" applyFont="1" applyFill="1" applyBorder="1" applyAlignment="1">
      <alignment horizontal="left" vertical="center" wrapText="1"/>
    </xf>
    <xf numFmtId="0" fontId="15" fillId="3" borderId="76" xfId="0" applyFont="1" applyFill="1" applyBorder="1" applyAlignment="1">
      <alignment horizontal="right" vertical="center" wrapText="1"/>
    </xf>
    <xf numFmtId="0" fontId="15" fillId="3" borderId="70" xfId="0" applyFont="1" applyFill="1" applyBorder="1" applyAlignment="1">
      <alignment horizontal="right" vertical="center" wrapText="1"/>
    </xf>
    <xf numFmtId="0" fontId="15" fillId="3" borderId="66" xfId="0" applyFont="1" applyFill="1" applyBorder="1" applyAlignment="1">
      <alignment horizontal="right" vertical="center" wrapText="1"/>
    </xf>
    <xf numFmtId="0" fontId="15" fillId="0" borderId="68" xfId="0" applyFont="1" applyFill="1" applyBorder="1" applyAlignment="1">
      <alignment horizontal="left" vertical="center" wrapText="1"/>
    </xf>
    <xf numFmtId="0" fontId="15" fillId="0" borderId="70" xfId="0" applyFont="1" applyFill="1" applyBorder="1" applyAlignment="1">
      <alignment horizontal="left" vertical="center" wrapText="1"/>
    </xf>
    <xf numFmtId="0" fontId="15" fillId="0" borderId="80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left" vertical="center" wrapText="1"/>
    </xf>
    <xf numFmtId="0" fontId="14" fillId="0" borderId="80" xfId="0" applyFont="1" applyFill="1" applyBorder="1" applyAlignment="1">
      <alignment horizontal="left" vertical="center" wrapText="1"/>
    </xf>
    <xf numFmtId="0" fontId="15" fillId="0" borderId="82" xfId="0" applyFont="1" applyFill="1" applyBorder="1" applyAlignment="1">
      <alignment horizontal="left" vertical="center" wrapText="1"/>
    </xf>
    <xf numFmtId="0" fontId="15" fillId="0" borderId="73" xfId="0" applyFont="1" applyFill="1" applyBorder="1" applyAlignment="1">
      <alignment horizontal="left" vertical="center" wrapText="1"/>
    </xf>
    <xf numFmtId="0" fontId="15" fillId="3" borderId="71" xfId="0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3" borderId="53" xfId="0" applyFont="1" applyFill="1" applyBorder="1" applyAlignment="1">
      <alignment horizontal="right" vertical="center" wrapText="1"/>
    </xf>
    <xf numFmtId="0" fontId="15" fillId="3" borderId="114" xfId="0" applyFont="1" applyFill="1" applyBorder="1" applyAlignment="1">
      <alignment horizontal="right" vertical="center" wrapText="1"/>
    </xf>
    <xf numFmtId="0" fontId="15" fillId="2" borderId="73" xfId="0" applyFont="1" applyFill="1" applyBorder="1" applyAlignment="1">
      <alignment horizontal="left" vertical="center" wrapText="1"/>
    </xf>
    <xf numFmtId="0" fontId="15" fillId="2" borderId="71" xfId="0" applyFont="1" applyFill="1" applyBorder="1" applyAlignment="1">
      <alignment horizontal="left" vertical="center" wrapText="1"/>
    </xf>
    <xf numFmtId="0" fontId="15" fillId="2" borderId="112" xfId="0" applyFont="1" applyFill="1" applyBorder="1" applyAlignment="1">
      <alignment horizontal="left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70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112" xfId="0" applyFont="1" applyBorder="1" applyAlignment="1">
      <alignment horizontal="center" vertical="center"/>
    </xf>
    <xf numFmtId="0" fontId="16" fillId="0" borderId="76" xfId="0" applyFont="1" applyFill="1" applyBorder="1" applyAlignment="1">
      <alignment horizontal="left" wrapText="1"/>
    </xf>
    <xf numFmtId="0" fontId="16" fillId="0" borderId="70" xfId="0" applyFont="1" applyFill="1" applyBorder="1" applyAlignment="1">
      <alignment horizontal="left" wrapText="1"/>
    </xf>
    <xf numFmtId="0" fontId="16" fillId="0" borderId="80" xfId="0" applyFont="1" applyFill="1" applyBorder="1" applyAlignment="1">
      <alignment horizontal="left" wrapText="1"/>
    </xf>
    <xf numFmtId="0" fontId="16" fillId="0" borderId="76" xfId="0" applyFont="1" applyFill="1" applyBorder="1" applyAlignment="1">
      <alignment horizontal="left" vertical="center" wrapText="1"/>
    </xf>
    <xf numFmtId="0" fontId="16" fillId="0" borderId="70" xfId="0" applyFont="1" applyFill="1" applyBorder="1" applyAlignment="1">
      <alignment horizontal="left" vertical="center" wrapText="1"/>
    </xf>
    <xf numFmtId="0" fontId="16" fillId="0" borderId="80" xfId="0" applyFont="1" applyFill="1" applyBorder="1" applyAlignment="1">
      <alignment horizontal="left" vertical="center" wrapText="1"/>
    </xf>
    <xf numFmtId="0" fontId="15" fillId="0" borderId="76" xfId="0" applyFont="1" applyFill="1" applyBorder="1" applyAlignment="1">
      <alignment horizontal="left" vertical="center" wrapText="1"/>
    </xf>
    <xf numFmtId="0" fontId="15" fillId="0" borderId="77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horizontal="center" vertical="center" wrapText="1"/>
    </xf>
    <xf numFmtId="0" fontId="15" fillId="0" borderId="84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116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left" vertical="center" wrapText="1"/>
    </xf>
    <xf numFmtId="10" fontId="16" fillId="0" borderId="68" xfId="0" applyNumberFormat="1" applyFont="1" applyFill="1" applyBorder="1" applyAlignment="1">
      <alignment horizontal="center" vertical="center" shrinkToFit="1"/>
    </xf>
    <xf numFmtId="10" fontId="16" fillId="0" borderId="80" xfId="0" applyNumberFormat="1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2" fontId="16" fillId="0" borderId="24" xfId="0" applyNumberFormat="1" applyFont="1" applyFill="1" applyBorder="1" applyAlignment="1">
      <alignment horizontal="center" vertical="center" shrinkToFit="1"/>
    </xf>
    <xf numFmtId="2" fontId="16" fillId="0" borderId="37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16" fillId="0" borderId="84" xfId="0" applyFont="1" applyFill="1" applyBorder="1" applyAlignment="1">
      <alignment horizontal="left" wrapText="1"/>
    </xf>
    <xf numFmtId="0" fontId="16" fillId="0" borderId="71" xfId="0" applyFont="1" applyFill="1" applyBorder="1" applyAlignment="1">
      <alignment horizontal="left" wrapText="1"/>
    </xf>
    <xf numFmtId="0" fontId="16" fillId="0" borderId="112" xfId="0" applyFont="1" applyFill="1" applyBorder="1" applyAlignment="1">
      <alignment horizontal="left" wrapText="1"/>
    </xf>
    <xf numFmtId="0" fontId="15" fillId="0" borderId="10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92" xfId="0" applyFont="1" applyFill="1" applyBorder="1" applyAlignment="1">
      <alignment horizontal="left" vertical="center" wrapText="1"/>
    </xf>
    <xf numFmtId="0" fontId="15" fillId="0" borderId="77" xfId="0" applyFont="1" applyFill="1" applyBorder="1" applyAlignment="1">
      <alignment horizontal="left" vertical="center" wrapText="1"/>
    </xf>
    <xf numFmtId="0" fontId="15" fillId="0" borderId="59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5" fillId="2" borderId="103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2" fontId="16" fillId="0" borderId="7" xfId="0" applyNumberFormat="1" applyFont="1" applyFill="1" applyBorder="1" applyAlignment="1">
      <alignment horizontal="center" vertical="center" shrinkToFit="1"/>
    </xf>
    <xf numFmtId="2" fontId="16" fillId="0" borderId="36" xfId="0" applyNumberFormat="1" applyFont="1" applyFill="1" applyBorder="1" applyAlignment="1">
      <alignment horizontal="center" vertical="center" shrinkToFit="1"/>
    </xf>
    <xf numFmtId="0" fontId="15" fillId="0" borderId="119" xfId="0" applyFont="1" applyFill="1" applyBorder="1" applyAlignment="1">
      <alignment horizontal="left" vertical="center" wrapText="1"/>
    </xf>
    <xf numFmtId="0" fontId="15" fillId="0" borderId="58" xfId="0" applyFont="1" applyFill="1" applyBorder="1" applyAlignment="1">
      <alignment horizontal="left" vertical="center" wrapText="1"/>
    </xf>
    <xf numFmtId="0" fontId="15" fillId="0" borderId="103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4" fillId="0" borderId="82" xfId="0" applyFont="1" applyFill="1" applyBorder="1" applyAlignment="1">
      <alignment horizontal="left" vertical="center" wrapText="1"/>
    </xf>
    <xf numFmtId="0" fontId="14" fillId="0" borderId="92" xfId="0" applyFont="1" applyFill="1" applyBorder="1" applyAlignment="1">
      <alignment horizontal="left" vertical="center" wrapText="1"/>
    </xf>
    <xf numFmtId="0" fontId="14" fillId="0" borderId="118" xfId="0" applyFont="1" applyFill="1" applyBorder="1" applyAlignment="1">
      <alignment horizontal="left" vertical="center" wrapText="1"/>
    </xf>
    <xf numFmtId="2" fontId="16" fillId="0" borderId="8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118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103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24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left" vertical="center" wrapText="1"/>
    </xf>
    <xf numFmtId="0" fontId="14" fillId="0" borderId="84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25" fillId="2" borderId="84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112" xfId="0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left" vertical="center" wrapText="1"/>
    </xf>
    <xf numFmtId="0" fontId="15" fillId="2" borderId="92" xfId="0" applyFont="1" applyFill="1" applyBorder="1" applyAlignment="1">
      <alignment horizontal="left" vertical="center" wrapText="1"/>
    </xf>
    <xf numFmtId="0" fontId="15" fillId="2" borderId="109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top"/>
    </xf>
    <xf numFmtId="0" fontId="21" fillId="0" borderId="34" xfId="0" applyFont="1" applyBorder="1" applyAlignment="1">
      <alignment horizontal="center" vertical="center"/>
    </xf>
    <xf numFmtId="0" fontId="21" fillId="0" borderId="120" xfId="0" applyFont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top" wrapText="1"/>
    </xf>
    <xf numFmtId="0" fontId="4" fillId="2" borderId="70" xfId="0" applyFont="1" applyFill="1" applyBorder="1" applyAlignment="1">
      <alignment horizontal="center" vertical="top" wrapText="1"/>
    </xf>
    <xf numFmtId="0" fontId="5" fillId="2" borderId="68" xfId="0" applyFont="1" applyFill="1" applyBorder="1" applyAlignment="1">
      <alignment horizontal="left" vertical="top" wrapText="1" indent="3"/>
    </xf>
    <xf numFmtId="0" fontId="5" fillId="2" borderId="70" xfId="0" applyFont="1" applyFill="1" applyBorder="1" applyAlignment="1">
      <alignment horizontal="left" vertical="top" wrapText="1" indent="3"/>
    </xf>
    <xf numFmtId="0" fontId="5" fillId="2" borderId="68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1" fontId="18" fillId="0" borderId="65" xfId="0" applyNumberFormat="1" applyFont="1" applyFill="1" applyBorder="1" applyAlignment="1">
      <alignment horizontal="center" vertical="center" shrinkToFit="1"/>
    </xf>
    <xf numFmtId="1" fontId="18" fillId="0" borderId="67" xfId="0" applyNumberFormat="1" applyFont="1" applyFill="1" applyBorder="1" applyAlignment="1">
      <alignment horizontal="center" vertical="center" shrinkToFi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2" fontId="18" fillId="0" borderId="65" xfId="0" applyNumberFormat="1" applyFont="1" applyFill="1" applyBorder="1" applyAlignment="1">
      <alignment horizontal="center" vertical="center" shrinkToFit="1"/>
    </xf>
    <xf numFmtId="2" fontId="18" fillId="0" borderId="67" xfId="0" applyNumberFormat="1" applyFont="1" applyFill="1" applyBorder="1" applyAlignment="1">
      <alignment horizontal="center" vertical="center" shrinkToFit="1"/>
    </xf>
    <xf numFmtId="4" fontId="18" fillId="0" borderId="65" xfId="0" applyNumberFormat="1" applyFont="1" applyFill="1" applyBorder="1" applyAlignment="1">
      <alignment horizontal="left" vertical="center" indent="1" shrinkToFit="1"/>
    </xf>
    <xf numFmtId="4" fontId="18" fillId="0" borderId="67" xfId="0" applyNumberFormat="1" applyFont="1" applyFill="1" applyBorder="1" applyAlignment="1">
      <alignment horizontal="left" vertical="center" indent="1" shrinkToFit="1"/>
    </xf>
    <xf numFmtId="0" fontId="0" fillId="0" borderId="65" xfId="0" applyFont="1" applyFill="1" applyBorder="1" applyAlignment="1">
      <alignment horizontal="left" vertical="top" wrapText="1"/>
    </xf>
    <xf numFmtId="0" fontId="0" fillId="0" borderId="67" xfId="0" applyFont="1" applyFill="1" applyBorder="1" applyAlignment="1">
      <alignment horizontal="left" vertical="top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0" fillId="2" borderId="65" xfId="0" applyFont="1" applyFill="1" applyBorder="1" applyAlignment="1">
      <alignment horizontal="left" vertical="top" wrapText="1"/>
    </xf>
    <xf numFmtId="0" fontId="0" fillId="2" borderId="67" xfId="0" applyFont="1" applyFill="1" applyBorder="1" applyAlignment="1">
      <alignment horizontal="left" vertical="top" wrapText="1"/>
    </xf>
    <xf numFmtId="4" fontId="18" fillId="2" borderId="65" xfId="0" applyNumberFormat="1" applyFont="1" applyFill="1" applyBorder="1" applyAlignment="1">
      <alignment horizontal="left" vertical="center" indent="1" shrinkToFit="1"/>
    </xf>
    <xf numFmtId="4" fontId="18" fillId="2" borderId="67" xfId="0" applyNumberFormat="1" applyFont="1" applyFill="1" applyBorder="1" applyAlignment="1">
      <alignment horizontal="left" vertical="center" indent="1" shrinkToFit="1"/>
    </xf>
    <xf numFmtId="0" fontId="24" fillId="0" borderId="34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26" xfId="0" applyFont="1" applyFill="1" applyBorder="1" applyAlignment="1">
      <alignment horizontal="center" vertical="top"/>
    </xf>
    <xf numFmtId="0" fontId="26" fillId="0" borderId="3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4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60" xfId="0" applyFont="1" applyFill="1" applyBorder="1" applyAlignment="1" applyProtection="1">
      <alignment horizontal="center" vertical="center" wrapText="1"/>
    </xf>
    <xf numFmtId="0" fontId="24" fillId="0" borderId="44" xfId="0" applyFont="1" applyBorder="1" applyAlignment="1">
      <alignment horizontal="center"/>
    </xf>
    <xf numFmtId="0" fontId="26" fillId="0" borderId="76" xfId="0" applyFont="1" applyFill="1" applyBorder="1" applyAlignment="1">
      <alignment horizontal="left" wrapText="1"/>
    </xf>
    <xf numFmtId="0" fontId="26" fillId="0" borderId="70" xfId="0" applyFont="1" applyFill="1" applyBorder="1" applyAlignment="1">
      <alignment horizontal="left" wrapText="1"/>
    </xf>
    <xf numFmtId="0" fontId="26" fillId="0" borderId="80" xfId="0" applyFont="1" applyFill="1" applyBorder="1" applyAlignment="1">
      <alignment horizontal="left" wrapText="1"/>
    </xf>
    <xf numFmtId="0" fontId="26" fillId="0" borderId="76" xfId="0" applyFont="1" applyFill="1" applyBorder="1" applyAlignment="1">
      <alignment horizontal="left" vertical="center" wrapText="1"/>
    </xf>
    <xf numFmtId="0" fontId="26" fillId="0" borderId="70" xfId="0" applyFont="1" applyFill="1" applyBorder="1" applyAlignment="1">
      <alignment horizontal="left" vertical="center" wrapText="1"/>
    </xf>
    <xf numFmtId="0" fontId="26" fillId="0" borderId="80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24" fillId="0" borderId="62" xfId="0" applyFont="1" applyBorder="1" applyAlignment="1">
      <alignment horizontal="center"/>
    </xf>
    <xf numFmtId="0" fontId="24" fillId="0" borderId="63" xfId="0" applyFont="1" applyBorder="1" applyAlignment="1">
      <alignment horizontal="center"/>
    </xf>
    <xf numFmtId="0" fontId="3" fillId="0" borderId="117" xfId="0" applyFont="1" applyFill="1" applyBorder="1" applyAlignment="1">
      <alignment horizontal="right" vertical="top" wrapText="1"/>
    </xf>
    <xf numFmtId="0" fontId="3" fillId="0" borderId="81" xfId="0" applyFont="1" applyFill="1" applyBorder="1" applyAlignment="1">
      <alignment horizontal="right" vertical="top" wrapText="1"/>
    </xf>
    <xf numFmtId="0" fontId="3" fillId="0" borderId="30" xfId="0" applyFont="1" applyFill="1" applyBorder="1" applyAlignment="1">
      <alignment horizontal="right" vertical="top" wrapText="1"/>
    </xf>
    <xf numFmtId="0" fontId="3" fillId="0" borderId="115" xfId="0" applyFont="1" applyFill="1" applyBorder="1" applyAlignment="1">
      <alignment horizontal="right" vertical="top" wrapText="1"/>
    </xf>
    <xf numFmtId="0" fontId="15" fillId="2" borderId="76" xfId="0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11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5" fillId="3" borderId="76" xfId="0" applyFont="1" applyFill="1" applyBorder="1" applyAlignment="1">
      <alignment horizontal="left" vertical="center" wrapText="1"/>
    </xf>
    <xf numFmtId="0" fontId="15" fillId="3" borderId="70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left" vertical="center" wrapText="1"/>
    </xf>
    <xf numFmtId="0" fontId="14" fillId="3" borderId="68" xfId="0" applyFont="1" applyFill="1" applyBorder="1" applyAlignment="1">
      <alignment horizontal="center" vertical="top" wrapText="1"/>
    </xf>
    <xf numFmtId="0" fontId="14" fillId="3" borderId="80" xfId="0" applyFont="1" applyFill="1" applyBorder="1" applyAlignment="1">
      <alignment horizontal="center" vertical="top" wrapText="1"/>
    </xf>
    <xf numFmtId="0" fontId="14" fillId="3" borderId="68" xfId="0" applyFont="1" applyFill="1" applyBorder="1" applyAlignment="1">
      <alignment horizontal="left" vertical="center" wrapText="1"/>
    </xf>
    <xf numFmtId="0" fontId="14" fillId="3" borderId="80" xfId="0" applyFont="1" applyFill="1" applyBorder="1" applyAlignment="1">
      <alignment horizontal="left" vertical="center" wrapText="1"/>
    </xf>
  </cellXfs>
  <cellStyles count="4">
    <cellStyle name="Normal" xfId="0" builtinId="0"/>
    <cellStyle name="Porcentagem" xfId="1" builtinId="5"/>
    <cellStyle name="Porcentagem 3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31</xdr:row>
      <xdr:rowOff>95250</xdr:rowOff>
    </xdr:from>
    <xdr:to>
      <xdr:col>6</xdr:col>
      <xdr:colOff>47625</xdr:colOff>
      <xdr:row>31</xdr:row>
      <xdr:rowOff>466725</xdr:rowOff>
    </xdr:to>
    <xdr:pic>
      <xdr:nvPicPr>
        <xdr:cNvPr id="4878" name="Picture 1" descr="image001">
          <a:extLst>
            <a:ext uri="{FF2B5EF4-FFF2-40B4-BE49-F238E27FC236}">
              <a16:creationId xmlns:a16="http://schemas.microsoft.com/office/drawing/2014/main" id="{249648E1-9012-15FA-1FAA-8F9F868D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172200"/>
          <a:ext cx="3705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34</xdr:row>
      <xdr:rowOff>133350</xdr:rowOff>
    </xdr:from>
    <xdr:to>
      <xdr:col>8</xdr:col>
      <xdr:colOff>838200</xdr:colOff>
      <xdr:row>43</xdr:row>
      <xdr:rowOff>28575</xdr:rowOff>
    </xdr:to>
    <xdr:pic>
      <xdr:nvPicPr>
        <xdr:cNvPr id="4879" name="image3.png">
          <a:extLst>
            <a:ext uri="{FF2B5EF4-FFF2-40B4-BE49-F238E27FC236}">
              <a16:creationId xmlns:a16="http://schemas.microsoft.com/office/drawing/2014/main" id="{2E19EBF5-B7C1-1697-97D2-A7314E88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81850"/>
          <a:ext cx="63627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43</xdr:row>
      <xdr:rowOff>152400</xdr:rowOff>
    </xdr:from>
    <xdr:to>
      <xdr:col>8</xdr:col>
      <xdr:colOff>819150</xdr:colOff>
      <xdr:row>70</xdr:row>
      <xdr:rowOff>19050</xdr:rowOff>
    </xdr:to>
    <xdr:pic>
      <xdr:nvPicPr>
        <xdr:cNvPr id="4880" name="image4.jpeg">
          <a:extLst>
            <a:ext uri="{FF2B5EF4-FFF2-40B4-BE49-F238E27FC236}">
              <a16:creationId xmlns:a16="http://schemas.microsoft.com/office/drawing/2014/main" id="{64AF41C7-DE19-313D-613C-C5E64DA9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915400"/>
          <a:ext cx="6267450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3"/>
  <sheetViews>
    <sheetView view="pageBreakPreview" topLeftCell="A145" zoomScale="130" zoomScaleNormal="120" zoomScaleSheetLayoutView="130" workbookViewId="0">
      <selection activeCell="P103" sqref="P103:Q103"/>
    </sheetView>
  </sheetViews>
  <sheetFormatPr defaultRowHeight="12.75" x14ac:dyDescent="0.2"/>
  <cols>
    <col min="1" max="1" width="8.83203125" style="208" customWidth="1"/>
    <col min="2" max="2" width="15" style="208" customWidth="1"/>
    <col min="3" max="3" width="64.33203125" style="208" customWidth="1"/>
    <col min="4" max="4" width="7.83203125" style="208" customWidth="1"/>
    <col min="5" max="5" width="10.33203125" style="208" customWidth="1"/>
    <col min="6" max="6" width="15" style="208" customWidth="1"/>
    <col min="7" max="7" width="16.83203125" style="208" customWidth="1"/>
    <col min="8" max="8" width="18.6640625" style="208" bestFit="1" customWidth="1"/>
    <col min="9" max="9" width="9.33203125" style="208" customWidth="1"/>
    <col min="10" max="10" width="14.83203125" style="208" customWidth="1"/>
    <col min="11" max="11" width="15" style="208" bestFit="1" customWidth="1"/>
    <col min="12" max="12" width="12.33203125" style="208" bestFit="1" customWidth="1"/>
    <col min="13" max="16384" width="9.33203125" style="208"/>
  </cols>
  <sheetData>
    <row r="2" spans="1:10" ht="13.5" thickBot="1" x14ac:dyDescent="0.25"/>
    <row r="3" spans="1:10" x14ac:dyDescent="0.2">
      <c r="A3" s="385"/>
      <c r="B3" s="386"/>
      <c r="C3" s="386"/>
      <c r="D3" s="386"/>
      <c r="E3" s="386"/>
      <c r="F3" s="386"/>
      <c r="G3" s="386"/>
      <c r="H3" s="386"/>
      <c r="I3" s="387"/>
    </row>
    <row r="4" spans="1:10" x14ac:dyDescent="0.2">
      <c r="A4" s="388"/>
      <c r="B4" s="389"/>
      <c r="C4" s="389"/>
      <c r="D4" s="389"/>
      <c r="E4" s="389"/>
      <c r="F4" s="389"/>
      <c r="G4" s="389"/>
      <c r="H4" s="389"/>
      <c r="I4" s="390"/>
    </row>
    <row r="5" spans="1:10" x14ac:dyDescent="0.2">
      <c r="A5" s="388"/>
      <c r="B5" s="389"/>
      <c r="C5" s="389"/>
      <c r="D5" s="389"/>
      <c r="E5" s="389"/>
      <c r="F5" s="389"/>
      <c r="G5" s="389"/>
      <c r="H5" s="389"/>
      <c r="I5" s="390"/>
    </row>
    <row r="6" spans="1:10" x14ac:dyDescent="0.2">
      <c r="A6" s="388"/>
      <c r="B6" s="389"/>
      <c r="C6" s="389"/>
      <c r="D6" s="389"/>
      <c r="E6" s="389"/>
      <c r="F6" s="389"/>
      <c r="G6" s="389"/>
      <c r="H6" s="389"/>
      <c r="I6" s="390"/>
    </row>
    <row r="7" spans="1:10" x14ac:dyDescent="0.2">
      <c r="A7" s="388"/>
      <c r="B7" s="389"/>
      <c r="C7" s="389"/>
      <c r="D7" s="389"/>
      <c r="E7" s="389"/>
      <c r="F7" s="389"/>
      <c r="G7" s="389"/>
      <c r="H7" s="389"/>
      <c r="I7" s="390"/>
    </row>
    <row r="8" spans="1:10" x14ac:dyDescent="0.2">
      <c r="A8" s="388"/>
      <c r="B8" s="389"/>
      <c r="C8" s="389"/>
      <c r="D8" s="389"/>
      <c r="E8" s="389"/>
      <c r="F8" s="389"/>
      <c r="G8" s="389"/>
      <c r="H8" s="389"/>
      <c r="I8" s="390"/>
    </row>
    <row r="9" spans="1:10" ht="18" x14ac:dyDescent="0.2">
      <c r="A9" s="418" t="s">
        <v>437</v>
      </c>
      <c r="B9" s="419"/>
      <c r="C9" s="419"/>
      <c r="D9" s="419"/>
      <c r="E9" s="419"/>
      <c r="F9" s="419"/>
      <c r="G9" s="419"/>
      <c r="H9" s="419"/>
      <c r="I9" s="420"/>
    </row>
    <row r="10" spans="1:10" ht="12.75" customHeight="1" x14ac:dyDescent="0.2">
      <c r="A10" s="421" t="s">
        <v>440</v>
      </c>
      <c r="B10" s="422"/>
      <c r="C10" s="422"/>
      <c r="D10" s="422"/>
      <c r="E10" s="422"/>
      <c r="F10" s="422"/>
      <c r="G10" s="422"/>
      <c r="H10" s="422"/>
      <c r="I10" s="423"/>
    </row>
    <row r="11" spans="1:10" ht="11.25" customHeight="1" x14ac:dyDescent="0.2">
      <c r="A11" s="424" t="s">
        <v>362</v>
      </c>
      <c r="B11" s="425"/>
      <c r="C11" s="425"/>
      <c r="D11" s="425"/>
      <c r="E11" s="425"/>
      <c r="F11" s="425"/>
      <c r="G11" s="425"/>
      <c r="H11" s="425"/>
      <c r="I11" s="426"/>
    </row>
    <row r="12" spans="1:10" ht="11.25" customHeight="1" x14ac:dyDescent="0.2">
      <c r="A12" s="427" t="s">
        <v>438</v>
      </c>
      <c r="B12" s="428"/>
      <c r="C12" s="428"/>
      <c r="D12" s="428"/>
      <c r="E12" s="428"/>
      <c r="F12" s="428"/>
      <c r="G12" s="428"/>
      <c r="H12" s="428"/>
      <c r="I12" s="429"/>
    </row>
    <row r="13" spans="1:10" ht="27" customHeight="1" x14ac:dyDescent="0.2">
      <c r="A13" s="430" t="s">
        <v>0</v>
      </c>
      <c r="B13" s="401"/>
      <c r="C13" s="401"/>
      <c r="D13" s="401"/>
      <c r="E13" s="401"/>
      <c r="F13" s="401"/>
      <c r="G13" s="401"/>
      <c r="H13" s="401"/>
      <c r="I13" s="402"/>
    </row>
    <row r="14" spans="1:10" ht="12" customHeight="1" x14ac:dyDescent="0.2">
      <c r="A14" s="431" t="s">
        <v>421</v>
      </c>
      <c r="B14" s="432"/>
      <c r="C14" s="432"/>
      <c r="D14" s="433"/>
      <c r="E14" s="400" t="s">
        <v>1</v>
      </c>
      <c r="F14" s="437"/>
      <c r="G14" s="376"/>
      <c r="H14" s="106">
        <v>0.48180000000000001</v>
      </c>
      <c r="I14" s="107"/>
    </row>
    <row r="15" spans="1:10" ht="12" customHeight="1" x14ac:dyDescent="0.2">
      <c r="A15" s="434"/>
      <c r="B15" s="435"/>
      <c r="C15" s="435"/>
      <c r="D15" s="436"/>
      <c r="E15" s="329" t="s">
        <v>390</v>
      </c>
      <c r="F15" s="328">
        <f>BDI!I32</f>
        <v>0.2626532520156688</v>
      </c>
      <c r="G15" s="328"/>
      <c r="H15" s="438" t="s">
        <v>422</v>
      </c>
      <c r="I15" s="439"/>
      <c r="J15" s="382">
        <v>1.2626999999999999</v>
      </c>
    </row>
    <row r="16" spans="1:10" ht="30.75" customHeight="1" x14ac:dyDescent="0.2">
      <c r="A16" s="415" t="s">
        <v>3</v>
      </c>
      <c r="B16" s="416"/>
      <c r="C16" s="416"/>
      <c r="D16" s="416"/>
      <c r="E16" s="416"/>
      <c r="F16" s="416"/>
      <c r="G16" s="416"/>
      <c r="H16" s="416"/>
      <c r="I16" s="417"/>
    </row>
    <row r="17" spans="1:11" x14ac:dyDescent="0.2">
      <c r="A17" s="9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381" t="s">
        <v>436</v>
      </c>
      <c r="H17" s="85" t="s">
        <v>10</v>
      </c>
      <c r="I17" s="307" t="s">
        <v>11</v>
      </c>
    </row>
    <row r="18" spans="1:11" x14ac:dyDescent="0.2">
      <c r="A18" s="99" t="s">
        <v>12</v>
      </c>
      <c r="B18" s="100"/>
      <c r="C18" s="394" t="s">
        <v>13</v>
      </c>
      <c r="D18" s="395"/>
      <c r="E18" s="395"/>
      <c r="F18" s="395"/>
      <c r="G18" s="395"/>
      <c r="H18" s="395"/>
      <c r="I18" s="396"/>
    </row>
    <row r="19" spans="1:11" ht="54" customHeight="1" x14ac:dyDescent="0.2">
      <c r="A19" s="86" t="s">
        <v>14</v>
      </c>
      <c r="B19" s="3">
        <v>99059</v>
      </c>
      <c r="C19" s="245" t="s">
        <v>423</v>
      </c>
      <c r="D19" s="3" t="s">
        <v>69</v>
      </c>
      <c r="E19" s="17">
        <v>532.79999999999995</v>
      </c>
      <c r="F19" s="8">
        <v>59.2</v>
      </c>
      <c r="G19" s="8">
        <f>ROUND(((F19*$J$15)),2)</f>
        <v>74.75</v>
      </c>
      <c r="H19" s="8">
        <f>ROUND(E19*G19,2)</f>
        <v>39826.800000000003</v>
      </c>
      <c r="I19" s="88">
        <f>H19/$H$157</f>
        <v>2.9480706665569664E-2</v>
      </c>
      <c r="J19" s="305"/>
      <c r="K19" s="305"/>
    </row>
    <row r="20" spans="1:11" ht="10.7" customHeight="1" x14ac:dyDescent="0.2">
      <c r="A20" s="397" t="s">
        <v>16</v>
      </c>
      <c r="B20" s="398"/>
      <c r="C20" s="398"/>
      <c r="D20" s="398"/>
      <c r="E20" s="398"/>
      <c r="F20" s="399"/>
      <c r="G20" s="377"/>
      <c r="H20" s="104">
        <f>H19</f>
        <v>39826.800000000003</v>
      </c>
      <c r="I20" s="384">
        <f>H20/$H$157</f>
        <v>2.9480706665569664E-2</v>
      </c>
      <c r="J20" s="305">
        <f>ROUND(1.2627*H20,2)</f>
        <v>50289.3</v>
      </c>
    </row>
    <row r="21" spans="1:11" x14ac:dyDescent="0.2">
      <c r="A21" s="99" t="s">
        <v>17</v>
      </c>
      <c r="B21" s="100"/>
      <c r="C21" s="394" t="s">
        <v>18</v>
      </c>
      <c r="D21" s="395"/>
      <c r="E21" s="395"/>
      <c r="F21" s="395"/>
      <c r="G21" s="395"/>
      <c r="H21" s="395"/>
      <c r="I21" s="396"/>
      <c r="J21" s="305"/>
    </row>
    <row r="22" spans="1:11" ht="42" customHeight="1" x14ac:dyDescent="0.2">
      <c r="A22" s="86" t="s">
        <v>19</v>
      </c>
      <c r="B22" s="2">
        <v>93358</v>
      </c>
      <c r="C22" s="5" t="s">
        <v>424</v>
      </c>
      <c r="D22" s="3" t="s">
        <v>20</v>
      </c>
      <c r="E22" s="309">
        <v>63.6</v>
      </c>
      <c r="F22" s="8">
        <v>78.87</v>
      </c>
      <c r="G22" s="8">
        <f>ROUND(((F22*$J$15)),2)</f>
        <v>99.59</v>
      </c>
      <c r="H22" s="8">
        <f>ROUND(E22*G22,2)</f>
        <v>6333.92</v>
      </c>
      <c r="I22" s="88">
        <f>H22/$H$157</f>
        <v>4.6885121968921681E-3</v>
      </c>
      <c r="J22" s="305"/>
    </row>
    <row r="23" spans="1:11" ht="25.5" x14ac:dyDescent="0.2">
      <c r="A23" s="86" t="s">
        <v>21</v>
      </c>
      <c r="B23" s="2">
        <v>102487</v>
      </c>
      <c r="C23" s="5" t="s">
        <v>378</v>
      </c>
      <c r="D23" s="3" t="s">
        <v>20</v>
      </c>
      <c r="E23" s="310">
        <v>63.6</v>
      </c>
      <c r="F23" s="8">
        <v>739.3</v>
      </c>
      <c r="G23" s="8">
        <f>ROUND(((F23*$J$15)),2)</f>
        <v>933.51</v>
      </c>
      <c r="H23" s="8">
        <f>ROUND(E23*G23,2)</f>
        <v>59371.24</v>
      </c>
      <c r="I23" s="88">
        <f>H23/$H$157</f>
        <v>4.3947947382444383E-2</v>
      </c>
      <c r="J23" s="305"/>
    </row>
    <row r="24" spans="1:11" x14ac:dyDescent="0.2">
      <c r="A24" s="397" t="s">
        <v>22</v>
      </c>
      <c r="B24" s="398"/>
      <c r="C24" s="398"/>
      <c r="D24" s="398"/>
      <c r="E24" s="398"/>
      <c r="F24" s="399"/>
      <c r="G24" s="377"/>
      <c r="H24" s="104">
        <f>SUM(H22:H23)</f>
        <v>65705.16</v>
      </c>
      <c r="I24" s="105">
        <f>H24/$H$157</f>
        <v>4.8636459579336558E-2</v>
      </c>
      <c r="J24" s="305">
        <f>ROUND(1.2627*H24,2)</f>
        <v>82965.91</v>
      </c>
    </row>
    <row r="25" spans="1:11" x14ac:dyDescent="0.2">
      <c r="A25" s="99" t="s">
        <v>23</v>
      </c>
      <c r="B25" s="100"/>
      <c r="C25" s="394" t="s">
        <v>24</v>
      </c>
      <c r="D25" s="395"/>
      <c r="E25" s="395"/>
      <c r="F25" s="395"/>
      <c r="G25" s="395"/>
      <c r="H25" s="395"/>
      <c r="I25" s="396"/>
      <c r="J25" s="305"/>
    </row>
    <row r="26" spans="1:11" ht="77.25" customHeight="1" x14ac:dyDescent="0.2">
      <c r="A26" s="86" t="s">
        <v>25</v>
      </c>
      <c r="B26" s="9">
        <v>103331</v>
      </c>
      <c r="C26" s="5" t="s">
        <v>425</v>
      </c>
      <c r="D26" s="3" t="s">
        <v>15</v>
      </c>
      <c r="E26" s="17">
        <v>996</v>
      </c>
      <c r="F26" s="8">
        <v>82.48</v>
      </c>
      <c r="G26" s="8">
        <f>ROUND(((F26*$J$15)),2)</f>
        <v>104.15</v>
      </c>
      <c r="H26" s="8">
        <f>ROUND(E26*G26,2)</f>
        <v>103733.4</v>
      </c>
      <c r="I26" s="88">
        <f t="shared" ref="I26:I34" si="0">H26/$H$157</f>
        <v>7.6785831069084223E-2</v>
      </c>
      <c r="J26" s="305"/>
    </row>
    <row r="27" spans="1:11" ht="38.25" x14ac:dyDescent="0.2">
      <c r="A27" s="89" t="s">
        <v>26</v>
      </c>
      <c r="B27" s="10">
        <v>101162</v>
      </c>
      <c r="C27" s="87" t="s">
        <v>173</v>
      </c>
      <c r="D27" s="3" t="s">
        <v>15</v>
      </c>
      <c r="E27" s="17">
        <v>14.4</v>
      </c>
      <c r="F27" s="8">
        <v>152.34</v>
      </c>
      <c r="G27" s="8">
        <f>ROUND(((F27*$J$15)),2)</f>
        <v>192.36</v>
      </c>
      <c r="H27" s="8">
        <f>ROUND(E27*G27,2)</f>
        <v>2769.98</v>
      </c>
      <c r="I27" s="88">
        <f t="shared" si="0"/>
        <v>2.0504024387973589E-3</v>
      </c>
      <c r="J27" s="305"/>
    </row>
    <row r="28" spans="1:11" ht="10.7" customHeight="1" x14ac:dyDescent="0.2">
      <c r="A28" s="397" t="s">
        <v>27</v>
      </c>
      <c r="B28" s="408"/>
      <c r="C28" s="398"/>
      <c r="D28" s="398"/>
      <c r="E28" s="398"/>
      <c r="F28" s="399"/>
      <c r="G28" s="377"/>
      <c r="H28" s="104">
        <f>SUM(H26:H27)</f>
        <v>106503.37999999999</v>
      </c>
      <c r="I28" s="105">
        <f t="shared" si="0"/>
        <v>7.8836233507881576E-2</v>
      </c>
      <c r="J28" s="305">
        <f>ROUND(1.2627*H28,2)</f>
        <v>134481.82</v>
      </c>
    </row>
    <row r="29" spans="1:11" x14ac:dyDescent="0.2">
      <c r="A29" s="99" t="s">
        <v>28</v>
      </c>
      <c r="B29" s="100"/>
      <c r="C29" s="394" t="s">
        <v>29</v>
      </c>
      <c r="D29" s="395"/>
      <c r="E29" s="395"/>
      <c r="F29" s="395"/>
      <c r="G29" s="395"/>
      <c r="H29" s="395"/>
      <c r="I29" s="396"/>
      <c r="J29" s="305"/>
    </row>
    <row r="30" spans="1:11" ht="62.25" customHeight="1" x14ac:dyDescent="0.2">
      <c r="A30" s="86" t="s">
        <v>30</v>
      </c>
      <c r="B30" s="2">
        <v>87878</v>
      </c>
      <c r="C30" s="5" t="s">
        <v>426</v>
      </c>
      <c r="D30" s="3" t="s">
        <v>15</v>
      </c>
      <c r="E30" s="17">
        <v>1896.6</v>
      </c>
      <c r="F30" s="8">
        <v>5.0999999999999996</v>
      </c>
      <c r="G30" s="8">
        <f>ROUND(((F30*$J$15)),2)</f>
        <v>6.44</v>
      </c>
      <c r="H30" s="8">
        <f>ROUND(E30*G30,2)</f>
        <v>12214.1</v>
      </c>
      <c r="I30" s="88">
        <f t="shared" si="0"/>
        <v>9.0411556862196908E-3</v>
      </c>
      <c r="J30" s="305"/>
    </row>
    <row r="31" spans="1:11" ht="78.75" customHeight="1" x14ac:dyDescent="0.2">
      <c r="A31" s="86" t="s">
        <v>31</v>
      </c>
      <c r="B31" s="9">
        <v>87530</v>
      </c>
      <c r="C31" s="14" t="s">
        <v>427</v>
      </c>
      <c r="D31" s="3" t="s">
        <v>15</v>
      </c>
      <c r="E31" s="310">
        <v>1313.4</v>
      </c>
      <c r="F31" s="8">
        <v>43.75</v>
      </c>
      <c r="G31" s="8">
        <f>ROUND(((F31*$J$15)),2)</f>
        <v>55.24</v>
      </c>
      <c r="H31" s="8">
        <f>ROUND(E31*G31,2)</f>
        <v>72552.22</v>
      </c>
      <c r="I31" s="88">
        <f t="shared" si="0"/>
        <v>5.3704809719984446E-2</v>
      </c>
      <c r="J31" s="305"/>
    </row>
    <row r="32" spans="1:11" ht="76.5" customHeight="1" x14ac:dyDescent="0.2">
      <c r="A32" s="89" t="s">
        <v>32</v>
      </c>
      <c r="B32" s="21">
        <v>87536</v>
      </c>
      <c r="C32" s="22" t="s">
        <v>428</v>
      </c>
      <c r="D32" s="61" t="s">
        <v>15</v>
      </c>
      <c r="E32" s="310">
        <v>583.20000000000005</v>
      </c>
      <c r="F32" s="8">
        <v>40.340000000000003</v>
      </c>
      <c r="G32" s="8">
        <f>ROUND(((F32*$J$15)),2)</f>
        <v>50.94</v>
      </c>
      <c r="H32" s="8">
        <f>ROUND(E32*G32,2)</f>
        <v>29708.21</v>
      </c>
      <c r="I32" s="88">
        <f t="shared" si="0"/>
        <v>2.1990695324985769E-2</v>
      </c>
      <c r="J32" s="305"/>
    </row>
    <row r="33" spans="1:10" ht="66" customHeight="1" x14ac:dyDescent="0.2">
      <c r="A33" s="311" t="s">
        <v>33</v>
      </c>
      <c r="B33" s="21">
        <v>87271</v>
      </c>
      <c r="C33" s="22" t="s">
        <v>429</v>
      </c>
      <c r="D33" s="21" t="s">
        <v>15</v>
      </c>
      <c r="E33" s="282">
        <v>583.20000000000005</v>
      </c>
      <c r="F33" s="23">
        <v>74.28</v>
      </c>
      <c r="G33" s="8">
        <f>ROUND(((F33*$J$15)),2)</f>
        <v>93.79</v>
      </c>
      <c r="H33" s="8">
        <f>ROUND(E33*G33,2)</f>
        <v>54698.33</v>
      </c>
      <c r="I33" s="88">
        <f t="shared" si="0"/>
        <v>4.048895271090143E-2</v>
      </c>
      <c r="J33" s="305"/>
    </row>
    <row r="34" spans="1:10" x14ac:dyDescent="0.2">
      <c r="A34" s="409" t="s">
        <v>34</v>
      </c>
      <c r="B34" s="410"/>
      <c r="C34" s="410"/>
      <c r="D34" s="410"/>
      <c r="E34" s="410"/>
      <c r="F34" s="411"/>
      <c r="G34" s="378"/>
      <c r="H34" s="283">
        <f>ROUND(SUM(H30:H33),2)</f>
        <v>169172.86</v>
      </c>
      <c r="I34" s="105">
        <f t="shared" si="0"/>
        <v>0.12522561344209132</v>
      </c>
      <c r="J34" s="305">
        <f>ROUND(1.2627*H34,2)</f>
        <v>213614.57</v>
      </c>
    </row>
    <row r="35" spans="1:10" x14ac:dyDescent="0.2">
      <c r="A35" s="267" t="s">
        <v>35</v>
      </c>
      <c r="B35" s="268"/>
      <c r="C35" s="412" t="s">
        <v>36</v>
      </c>
      <c r="D35" s="413"/>
      <c r="E35" s="413"/>
      <c r="F35" s="413"/>
      <c r="G35" s="413"/>
      <c r="H35" s="413"/>
      <c r="I35" s="414"/>
      <c r="J35" s="305"/>
    </row>
    <row r="36" spans="1:10" ht="59.25" customHeight="1" x14ac:dyDescent="0.2">
      <c r="A36" s="327" t="s">
        <v>37</v>
      </c>
      <c r="B36" s="2">
        <v>87757</v>
      </c>
      <c r="C36" s="5" t="s">
        <v>430</v>
      </c>
      <c r="D36" s="3" t="s">
        <v>15</v>
      </c>
      <c r="E36" s="17">
        <v>125.4</v>
      </c>
      <c r="F36" s="8">
        <v>58.39</v>
      </c>
      <c r="G36" s="8">
        <f>ROUND(((F36*$J$15)),2)</f>
        <v>73.73</v>
      </c>
      <c r="H36" s="8">
        <f>ROUND(E36*G36,2)</f>
        <v>9245.74</v>
      </c>
      <c r="I36" s="88">
        <f>H36/$H$157</f>
        <v>6.8439078421094349E-3</v>
      </c>
      <c r="J36" s="305"/>
    </row>
    <row r="37" spans="1:10" ht="38.25" x14ac:dyDescent="0.2">
      <c r="A37" s="327" t="s">
        <v>38</v>
      </c>
      <c r="B37" s="9">
        <v>94990</v>
      </c>
      <c r="C37" s="14" t="s">
        <v>431</v>
      </c>
      <c r="D37" s="3" t="s">
        <v>20</v>
      </c>
      <c r="E37" s="17">
        <v>17.399999999999999</v>
      </c>
      <c r="F37" s="8">
        <v>967.58</v>
      </c>
      <c r="G37" s="8">
        <f>ROUND(((F37*$J$15)),2)</f>
        <v>1221.76</v>
      </c>
      <c r="H37" s="8">
        <f>ROUND(E37*G37,2)</f>
        <v>21258.62</v>
      </c>
      <c r="I37" s="88">
        <f>H37/$H$157</f>
        <v>1.5736115890174769E-2</v>
      </c>
      <c r="J37" s="305"/>
    </row>
    <row r="38" spans="1:10" ht="38.25" x14ac:dyDescent="0.2">
      <c r="A38" s="327" t="s">
        <v>39</v>
      </c>
      <c r="B38" s="10">
        <v>87246</v>
      </c>
      <c r="C38" s="26" t="s">
        <v>432</v>
      </c>
      <c r="D38" s="12" t="s">
        <v>15</v>
      </c>
      <c r="E38" s="17">
        <v>125.4</v>
      </c>
      <c r="F38" s="8">
        <v>69.84</v>
      </c>
      <c r="G38" s="8">
        <f>ROUND(((F38*$J$15)),2)</f>
        <v>88.19</v>
      </c>
      <c r="H38" s="8">
        <f>ROUND(E38*G38,2)</f>
        <v>11059.03</v>
      </c>
      <c r="I38" s="88">
        <f>H38/$H$157</f>
        <v>8.186146500239409E-3</v>
      </c>
      <c r="J38" s="305"/>
    </row>
    <row r="39" spans="1:10" x14ac:dyDescent="0.2">
      <c r="A39" s="397" t="s">
        <v>40</v>
      </c>
      <c r="B39" s="408"/>
      <c r="C39" s="408"/>
      <c r="D39" s="398"/>
      <c r="E39" s="398"/>
      <c r="F39" s="399"/>
      <c r="G39" s="377"/>
      <c r="H39" s="104">
        <f>ROUND(SUM(H36:H38),2)</f>
        <v>41563.39</v>
      </c>
      <c r="I39" s="105">
        <f>H39/$H$157</f>
        <v>3.076617023252361E-2</v>
      </c>
      <c r="J39" s="305">
        <f>ROUND(1.2627*H39,2)</f>
        <v>52482.09</v>
      </c>
    </row>
    <row r="40" spans="1:10" x14ac:dyDescent="0.2">
      <c r="A40" s="99" t="s">
        <v>41</v>
      </c>
      <c r="B40" s="100"/>
      <c r="C40" s="394" t="s">
        <v>42</v>
      </c>
      <c r="D40" s="395"/>
      <c r="E40" s="395"/>
      <c r="F40" s="395"/>
      <c r="G40" s="395"/>
      <c r="H40" s="395"/>
      <c r="I40" s="396"/>
      <c r="J40" s="305"/>
    </row>
    <row r="41" spans="1:10" x14ac:dyDescent="0.2">
      <c r="A41" s="84" t="s">
        <v>43</v>
      </c>
      <c r="B41" s="126"/>
      <c r="C41" s="406" t="s">
        <v>44</v>
      </c>
      <c r="D41" s="401"/>
      <c r="E41" s="401"/>
      <c r="F41" s="401"/>
      <c r="G41" s="401"/>
      <c r="H41" s="401"/>
      <c r="I41" s="402"/>
      <c r="J41" s="305"/>
    </row>
    <row r="42" spans="1:10" ht="38.25" x14ac:dyDescent="0.2">
      <c r="A42" s="89" t="s">
        <v>45</v>
      </c>
      <c r="B42" s="11">
        <v>92544</v>
      </c>
      <c r="C42" s="13" t="s">
        <v>180</v>
      </c>
      <c r="D42" s="12" t="s">
        <v>15</v>
      </c>
      <c r="E42" s="17">
        <v>357</v>
      </c>
      <c r="F42" s="8">
        <v>16.72</v>
      </c>
      <c r="G42" s="8">
        <f t="shared" ref="G42:G49" si="1">ROUND(((F42*$J$15)),2)</f>
        <v>21.11</v>
      </c>
      <c r="H42" s="8">
        <f t="shared" ref="H42:H49" si="2">ROUND(E42*G42,2)</f>
        <v>7536.27</v>
      </c>
      <c r="I42" s="88">
        <f>H42/$H$157</f>
        <v>5.5785191183457539E-3</v>
      </c>
      <c r="J42" s="305"/>
    </row>
    <row r="43" spans="1:10" ht="51" x14ac:dyDescent="0.2">
      <c r="A43" s="89" t="s">
        <v>46</v>
      </c>
      <c r="B43" s="10">
        <v>94207</v>
      </c>
      <c r="C43" s="13" t="s">
        <v>182</v>
      </c>
      <c r="D43" s="12" t="s">
        <v>15</v>
      </c>
      <c r="E43" s="17">
        <v>357</v>
      </c>
      <c r="F43" s="8">
        <v>80.69</v>
      </c>
      <c r="G43" s="8">
        <f t="shared" si="1"/>
        <v>101.89</v>
      </c>
      <c r="H43" s="8">
        <f t="shared" si="2"/>
        <v>36374.730000000003</v>
      </c>
      <c r="I43" s="88">
        <f>H43/$H$157</f>
        <v>2.6925405635634718E-2</v>
      </c>
      <c r="J43" s="305"/>
    </row>
    <row r="44" spans="1:10" x14ac:dyDescent="0.2">
      <c r="A44" s="84" t="s">
        <v>47</v>
      </c>
      <c r="B44" s="75"/>
      <c r="C44" s="407" t="s">
        <v>48</v>
      </c>
      <c r="D44" s="401"/>
      <c r="E44" s="401"/>
      <c r="F44" s="401"/>
      <c r="G44" s="401"/>
      <c r="H44" s="401"/>
      <c r="I44" s="402"/>
      <c r="J44" s="305"/>
    </row>
    <row r="45" spans="1:10" ht="38.25" x14ac:dyDescent="0.2">
      <c r="A45" s="86" t="s">
        <v>49</v>
      </c>
      <c r="B45" s="2">
        <v>92769</v>
      </c>
      <c r="C45" s="5" t="s">
        <v>382</v>
      </c>
      <c r="D45" s="3" t="s">
        <v>50</v>
      </c>
      <c r="E45" s="17">
        <v>325.8</v>
      </c>
      <c r="F45" s="8">
        <v>13.62</v>
      </c>
      <c r="G45" s="8">
        <f t="shared" si="1"/>
        <v>17.2</v>
      </c>
      <c r="H45" s="8">
        <f t="shared" si="2"/>
        <v>5603.76</v>
      </c>
      <c r="I45" s="88">
        <f>H45/$H$157</f>
        <v>4.1480310942443943E-3</v>
      </c>
      <c r="J45" s="305"/>
    </row>
    <row r="46" spans="1:10" ht="25.5" x14ac:dyDescent="0.2">
      <c r="A46" s="312" t="s">
        <v>51</v>
      </c>
      <c r="B46" s="2">
        <v>94975</v>
      </c>
      <c r="C46" s="5" t="s">
        <v>383</v>
      </c>
      <c r="D46" s="3" t="s">
        <v>20</v>
      </c>
      <c r="E46" s="17">
        <v>5.4</v>
      </c>
      <c r="F46" s="8">
        <v>645.48</v>
      </c>
      <c r="G46" s="8">
        <f t="shared" si="1"/>
        <v>815.05</v>
      </c>
      <c r="H46" s="8">
        <f t="shared" si="2"/>
        <v>4401.2700000000004</v>
      </c>
      <c r="I46" s="88">
        <f>H46/$H$157</f>
        <v>3.2579205415943988E-3</v>
      </c>
      <c r="J46" s="305"/>
    </row>
    <row r="47" spans="1:10" ht="25.5" x14ac:dyDescent="0.2">
      <c r="A47" s="86" t="s">
        <v>52</v>
      </c>
      <c r="B47" s="2">
        <v>92271</v>
      </c>
      <c r="C47" s="5" t="s">
        <v>384</v>
      </c>
      <c r="D47" s="3" t="s">
        <v>15</v>
      </c>
      <c r="E47" s="17">
        <v>94.8</v>
      </c>
      <c r="F47" s="8">
        <v>95.86</v>
      </c>
      <c r="G47" s="8">
        <f t="shared" si="1"/>
        <v>121.04</v>
      </c>
      <c r="H47" s="8">
        <f t="shared" si="2"/>
        <v>11474.59</v>
      </c>
      <c r="I47" s="88">
        <f>H47/$H$157</f>
        <v>8.4937535000973955E-3</v>
      </c>
      <c r="J47" s="305"/>
    </row>
    <row r="48" spans="1:10" x14ac:dyDescent="0.2">
      <c r="A48" s="84" t="s">
        <v>54</v>
      </c>
      <c r="B48" s="1"/>
      <c r="C48" s="400" t="s">
        <v>55</v>
      </c>
      <c r="D48" s="401"/>
      <c r="E48" s="401"/>
      <c r="F48" s="401"/>
      <c r="G48" s="401"/>
      <c r="H48" s="401"/>
      <c r="I48" s="402"/>
      <c r="J48" s="305">
        <f>ROUND(1.2627*H48,2)</f>
        <v>0</v>
      </c>
    </row>
    <row r="49" spans="1:10" ht="25.5" x14ac:dyDescent="0.2">
      <c r="A49" s="86" t="s">
        <v>56</v>
      </c>
      <c r="B49" s="2">
        <v>94231</v>
      </c>
      <c r="C49" s="5" t="s">
        <v>385</v>
      </c>
      <c r="D49" s="3" t="s">
        <v>69</v>
      </c>
      <c r="E49" s="17">
        <v>144</v>
      </c>
      <c r="F49" s="8">
        <v>51.85</v>
      </c>
      <c r="G49" s="8">
        <f t="shared" si="1"/>
        <v>65.47</v>
      </c>
      <c r="H49" s="8">
        <f t="shared" si="2"/>
        <v>9427.68</v>
      </c>
      <c r="I49" s="88">
        <f>H49/$H$157</f>
        <v>6.9785839840724789E-3</v>
      </c>
      <c r="J49" s="305"/>
    </row>
    <row r="50" spans="1:10" x14ac:dyDescent="0.2">
      <c r="A50" s="397" t="s">
        <v>57</v>
      </c>
      <c r="B50" s="398"/>
      <c r="C50" s="398"/>
      <c r="D50" s="398"/>
      <c r="E50" s="398"/>
      <c r="F50" s="399"/>
      <c r="G50" s="377"/>
      <c r="H50" s="104">
        <f>ROUND(SUM(H42:H49),2)</f>
        <v>74818.3</v>
      </c>
      <c r="I50" s="105">
        <f>H50/$H$157</f>
        <v>5.5382213873989138E-2</v>
      </c>
      <c r="J50" s="305">
        <f>ROUND(1.2627*H50,2)</f>
        <v>94473.07</v>
      </c>
    </row>
    <row r="51" spans="1:10" x14ac:dyDescent="0.2">
      <c r="A51" s="99" t="s">
        <v>58</v>
      </c>
      <c r="B51" s="100"/>
      <c r="C51" s="394" t="s">
        <v>59</v>
      </c>
      <c r="D51" s="395"/>
      <c r="E51" s="395"/>
      <c r="F51" s="395"/>
      <c r="G51" s="395"/>
      <c r="H51" s="395"/>
      <c r="I51" s="396"/>
      <c r="J51" s="305">
        <f>ROUND(1.2627*H51,2)</f>
        <v>0</v>
      </c>
    </row>
    <row r="52" spans="1:10" ht="38.25" x14ac:dyDescent="0.2">
      <c r="A52" s="86" t="s">
        <v>60</v>
      </c>
      <c r="B52" s="2">
        <v>91341</v>
      </c>
      <c r="C52" s="5" t="s">
        <v>386</v>
      </c>
      <c r="D52" s="3" t="s">
        <v>15</v>
      </c>
      <c r="E52" s="17">
        <v>75.599999999999994</v>
      </c>
      <c r="F52" s="8">
        <v>489.72</v>
      </c>
      <c r="G52" s="8">
        <f>ROUND(((F52*$J$15)),2)</f>
        <v>618.37</v>
      </c>
      <c r="H52" s="8">
        <f>ROUND(E52*G52,2)</f>
        <v>46748.77</v>
      </c>
      <c r="I52" s="88">
        <f>H52/$H$157</f>
        <v>3.4604506898525185E-2</v>
      </c>
      <c r="J52" s="305"/>
    </row>
    <row r="53" spans="1:10" x14ac:dyDescent="0.2">
      <c r="A53" s="397" t="s">
        <v>61</v>
      </c>
      <c r="B53" s="398"/>
      <c r="C53" s="398"/>
      <c r="D53" s="398"/>
      <c r="E53" s="398"/>
      <c r="F53" s="399"/>
      <c r="G53" s="377"/>
      <c r="H53" s="104">
        <f>SUM(H52:H52)</f>
        <v>46748.77</v>
      </c>
      <c r="I53" s="105">
        <f>H53/$H$157</f>
        <v>3.4604506898525185E-2</v>
      </c>
      <c r="J53" s="305">
        <f>ROUND(1.2627*H53,2)</f>
        <v>59029.67</v>
      </c>
    </row>
    <row r="54" spans="1:10" x14ac:dyDescent="0.2">
      <c r="A54" s="99" t="s">
        <v>62</v>
      </c>
      <c r="B54" s="100"/>
      <c r="C54" s="394" t="s">
        <v>63</v>
      </c>
      <c r="D54" s="395"/>
      <c r="E54" s="395"/>
      <c r="F54" s="395"/>
      <c r="G54" s="395"/>
      <c r="H54" s="395"/>
      <c r="I54" s="396"/>
      <c r="J54" s="305">
        <f>ROUND(1.2627*H54,2)</f>
        <v>0</v>
      </c>
    </row>
    <row r="55" spans="1:10" ht="25.5" x14ac:dyDescent="0.2">
      <c r="A55" s="312" t="s">
        <v>64</v>
      </c>
      <c r="B55" s="323">
        <v>88489</v>
      </c>
      <c r="C55" s="87" t="s">
        <v>387</v>
      </c>
      <c r="D55" s="3" t="s">
        <v>15</v>
      </c>
      <c r="E55" s="17">
        <v>1313.4</v>
      </c>
      <c r="F55" s="8">
        <v>13.24</v>
      </c>
      <c r="G55" s="8">
        <f>ROUND(((F55*$J$15)),2)</f>
        <v>16.72</v>
      </c>
      <c r="H55" s="8">
        <f>ROUND(E55*G55,2)</f>
        <v>21960.05</v>
      </c>
      <c r="I55" s="88">
        <f>H55/$H$157</f>
        <v>1.6255330390873558E-2</v>
      </c>
      <c r="J55" s="305"/>
    </row>
    <row r="56" spans="1:10" x14ac:dyDescent="0.2">
      <c r="A56" s="397" t="s">
        <v>65</v>
      </c>
      <c r="B56" s="398"/>
      <c r="C56" s="398"/>
      <c r="D56" s="398"/>
      <c r="E56" s="398"/>
      <c r="F56" s="399"/>
      <c r="G56" s="377"/>
      <c r="H56" s="104">
        <f>SUM(H55:H55)</f>
        <v>21960.05</v>
      </c>
      <c r="I56" s="105">
        <f>H56/$H$157</f>
        <v>1.6255330390873558E-2</v>
      </c>
      <c r="J56" s="305">
        <f>ROUND(1.2627*H56,2)</f>
        <v>27728.959999999999</v>
      </c>
    </row>
    <row r="57" spans="1:10" x14ac:dyDescent="0.2">
      <c r="A57" s="99" t="s">
        <v>66</v>
      </c>
      <c r="B57" s="100"/>
      <c r="C57" s="394" t="s">
        <v>67</v>
      </c>
      <c r="D57" s="395"/>
      <c r="E57" s="395"/>
      <c r="F57" s="395"/>
      <c r="G57" s="395"/>
      <c r="H57" s="395"/>
      <c r="I57" s="396"/>
      <c r="J57" s="305">
        <f>ROUND(1.2627*H57,2)</f>
        <v>0</v>
      </c>
    </row>
    <row r="58" spans="1:10" ht="25.5" x14ac:dyDescent="0.2">
      <c r="A58" s="86" t="s">
        <v>68</v>
      </c>
      <c r="B58" s="2">
        <v>89401</v>
      </c>
      <c r="C58" s="326" t="s">
        <v>379</v>
      </c>
      <c r="D58" s="3" t="s">
        <v>69</v>
      </c>
      <c r="E58" s="17">
        <v>210</v>
      </c>
      <c r="F58" s="8">
        <v>10.039999999999999</v>
      </c>
      <c r="G58" s="8">
        <f>ROUND(((F58*$J$15)),2)</f>
        <v>12.68</v>
      </c>
      <c r="H58" s="8">
        <f>ROUND(E58*G58,2)</f>
        <v>2662.8</v>
      </c>
      <c r="I58" s="88">
        <f>H58/$H$157</f>
        <v>1.971065355717228E-3</v>
      </c>
      <c r="J58" s="305"/>
    </row>
    <row r="59" spans="1:10" ht="38.25" x14ac:dyDescent="0.2">
      <c r="A59" s="86" t="s">
        <v>70</v>
      </c>
      <c r="B59" s="2">
        <v>89404</v>
      </c>
      <c r="C59" s="14" t="s">
        <v>433</v>
      </c>
      <c r="D59" s="3" t="s">
        <v>7</v>
      </c>
      <c r="E59" s="17">
        <v>120</v>
      </c>
      <c r="F59" s="8">
        <v>6.55</v>
      </c>
      <c r="G59" s="8">
        <f>ROUND(((F59*$J$15)),2)</f>
        <v>8.27</v>
      </c>
      <c r="H59" s="8">
        <f>ROUND(E59*G59,2)</f>
        <v>992.4</v>
      </c>
      <c r="I59" s="88">
        <f>H59/$H$157</f>
        <v>7.3459713798023772E-4</v>
      </c>
      <c r="J59" s="305"/>
    </row>
    <row r="60" spans="1:10" ht="25.5" x14ac:dyDescent="0.2">
      <c r="A60" s="86" t="s">
        <v>71</v>
      </c>
      <c r="B60" s="3" t="s">
        <v>72</v>
      </c>
      <c r="C60" s="5" t="s">
        <v>186</v>
      </c>
      <c r="D60" s="3" t="s">
        <v>7</v>
      </c>
      <c r="E60" s="17">
        <v>60</v>
      </c>
      <c r="F60" s="8">
        <v>12.96</v>
      </c>
      <c r="G60" s="8">
        <f>ROUND(((F60*$J$15)),2)</f>
        <v>16.36</v>
      </c>
      <c r="H60" s="8">
        <f>ROUND(E60*G60,2)</f>
        <v>981.6</v>
      </c>
      <c r="I60" s="88">
        <f>H60/$H$157</f>
        <v>7.2660273140004168E-4</v>
      </c>
      <c r="J60" s="305"/>
    </row>
    <row r="61" spans="1:10" x14ac:dyDescent="0.2">
      <c r="A61" s="397" t="s">
        <v>73</v>
      </c>
      <c r="B61" s="398"/>
      <c r="C61" s="398"/>
      <c r="D61" s="398"/>
      <c r="E61" s="398"/>
      <c r="F61" s="399"/>
      <c r="G61" s="377"/>
      <c r="H61" s="104">
        <f>ROUND(SUM(H58:H60),2)</f>
        <v>4636.8</v>
      </c>
      <c r="I61" s="105">
        <f>H61/$H$157</f>
        <v>3.4322652250975074E-3</v>
      </c>
      <c r="J61" s="305">
        <f>ROUND(1.2627*H61,2)</f>
        <v>5854.89</v>
      </c>
    </row>
    <row r="62" spans="1:10" x14ac:dyDescent="0.2">
      <c r="A62" s="99" t="s">
        <v>74</v>
      </c>
      <c r="B62" s="100"/>
      <c r="C62" s="394" t="s">
        <v>75</v>
      </c>
      <c r="D62" s="395"/>
      <c r="E62" s="395"/>
      <c r="F62" s="395"/>
      <c r="G62" s="395"/>
      <c r="H62" s="395"/>
      <c r="I62" s="396"/>
      <c r="J62" s="305">
        <f>ROUND(1.2627*H62,2)</f>
        <v>0</v>
      </c>
    </row>
    <row r="63" spans="1:10" ht="25.5" x14ac:dyDescent="0.2">
      <c r="A63" s="312" t="s">
        <v>76</v>
      </c>
      <c r="B63" s="324">
        <v>89446</v>
      </c>
      <c r="C63" s="5" t="s">
        <v>187</v>
      </c>
      <c r="D63" s="3" t="s">
        <v>69</v>
      </c>
      <c r="E63" s="17">
        <v>180</v>
      </c>
      <c r="F63" s="8">
        <v>5.37</v>
      </c>
      <c r="G63" s="8">
        <f t="shared" ref="G63:G71" si="3">ROUND(((F63*$J$15)),2)</f>
        <v>6.78</v>
      </c>
      <c r="H63" s="8">
        <f t="shared" ref="H63:H71" si="4">ROUND(E63*G63,2)</f>
        <v>1220.4000000000001</v>
      </c>
      <c r="I63" s="88">
        <f t="shared" ref="I63:I72" si="5">H63/$H$157</f>
        <v>9.0336794356215449E-4</v>
      </c>
      <c r="J63" s="305"/>
    </row>
    <row r="64" spans="1:10" ht="25.5" x14ac:dyDescent="0.2">
      <c r="A64" s="312" t="s">
        <v>77</v>
      </c>
      <c r="B64" s="2">
        <v>89401</v>
      </c>
      <c r="C64" s="5" t="s">
        <v>188</v>
      </c>
      <c r="D64" s="3" t="s">
        <v>69</v>
      </c>
      <c r="E64" s="17">
        <v>210</v>
      </c>
      <c r="F64" s="8">
        <f>F58</f>
        <v>10.039999999999999</v>
      </c>
      <c r="G64" s="8">
        <f t="shared" si="3"/>
        <v>12.68</v>
      </c>
      <c r="H64" s="8">
        <f t="shared" si="4"/>
        <v>2662.8</v>
      </c>
      <c r="I64" s="88">
        <f t="shared" si="5"/>
        <v>1.971065355717228E-3</v>
      </c>
      <c r="J64" s="305"/>
    </row>
    <row r="65" spans="1:10" ht="25.5" x14ac:dyDescent="0.2">
      <c r="A65" s="312" t="s">
        <v>78</v>
      </c>
      <c r="B65" s="2">
        <v>89393</v>
      </c>
      <c r="C65" s="5" t="s">
        <v>189</v>
      </c>
      <c r="D65" s="3" t="s">
        <v>7</v>
      </c>
      <c r="E65" s="17">
        <v>180</v>
      </c>
      <c r="F65" s="8">
        <v>9.99</v>
      </c>
      <c r="G65" s="8">
        <f t="shared" si="3"/>
        <v>12.61</v>
      </c>
      <c r="H65" s="8">
        <f t="shared" si="4"/>
        <v>2269.8000000000002</v>
      </c>
      <c r="I65" s="88">
        <f t="shared" si="5"/>
        <v>1.6801577829378715E-3</v>
      </c>
      <c r="J65" s="305"/>
    </row>
    <row r="66" spans="1:10" ht="38.25" x14ac:dyDescent="0.2">
      <c r="A66" s="312" t="s">
        <v>79</v>
      </c>
      <c r="B66" s="2">
        <v>89404</v>
      </c>
      <c r="C66" s="14" t="s">
        <v>190</v>
      </c>
      <c r="D66" s="3" t="s">
        <v>7</v>
      </c>
      <c r="E66" s="17">
        <v>120</v>
      </c>
      <c r="F66" s="8">
        <f>F59</f>
        <v>6.55</v>
      </c>
      <c r="G66" s="8">
        <f t="shared" si="3"/>
        <v>8.27</v>
      </c>
      <c r="H66" s="8">
        <f t="shared" si="4"/>
        <v>992.4</v>
      </c>
      <c r="I66" s="88">
        <f t="shared" si="5"/>
        <v>7.3459713798023772E-4</v>
      </c>
      <c r="J66" s="305"/>
    </row>
    <row r="67" spans="1:10" ht="25.5" x14ac:dyDescent="0.2">
      <c r="A67" s="312" t="s">
        <v>80</v>
      </c>
      <c r="B67" s="248" t="s">
        <v>330</v>
      </c>
      <c r="C67" s="249" t="s">
        <v>329</v>
      </c>
      <c r="D67" s="12" t="s">
        <v>7</v>
      </c>
      <c r="E67" s="17">
        <v>240</v>
      </c>
      <c r="F67" s="8">
        <v>2.06</v>
      </c>
      <c r="G67" s="8">
        <f t="shared" si="3"/>
        <v>2.6</v>
      </c>
      <c r="H67" s="8">
        <f t="shared" si="4"/>
        <v>624</v>
      </c>
      <c r="I67" s="88">
        <f t="shared" si="5"/>
        <v>4.6189904685577218E-4</v>
      </c>
      <c r="J67" s="305"/>
    </row>
    <row r="68" spans="1:10" ht="25.5" x14ac:dyDescent="0.2">
      <c r="A68" s="312" t="s">
        <v>81</v>
      </c>
      <c r="B68" s="3">
        <v>94489</v>
      </c>
      <c r="C68" s="16" t="s">
        <v>388</v>
      </c>
      <c r="D68" s="3" t="s">
        <v>7</v>
      </c>
      <c r="E68" s="17">
        <v>120</v>
      </c>
      <c r="F68" s="8">
        <v>21.77</v>
      </c>
      <c r="G68" s="8">
        <f t="shared" si="3"/>
        <v>27.49</v>
      </c>
      <c r="H68" s="8">
        <f t="shared" si="4"/>
        <v>3298.8</v>
      </c>
      <c r="I68" s="88">
        <f t="shared" si="5"/>
        <v>2.441847076550996E-3</v>
      </c>
      <c r="J68" s="305"/>
    </row>
    <row r="69" spans="1:10" ht="25.5" x14ac:dyDescent="0.2">
      <c r="A69" s="312" t="s">
        <v>82</v>
      </c>
      <c r="B69" s="3">
        <v>103045</v>
      </c>
      <c r="C69" s="5" t="s">
        <v>85</v>
      </c>
      <c r="D69" s="3" t="s">
        <v>7</v>
      </c>
      <c r="E69" s="17">
        <v>60</v>
      </c>
      <c r="F69" s="8">
        <v>7.49</v>
      </c>
      <c r="G69" s="8">
        <f t="shared" si="3"/>
        <v>9.4600000000000009</v>
      </c>
      <c r="H69" s="8">
        <f t="shared" si="4"/>
        <v>567.6</v>
      </c>
      <c r="I69" s="88">
        <f t="shared" si="5"/>
        <v>4.2015047915919279E-4</v>
      </c>
      <c r="J69" s="305"/>
    </row>
    <row r="70" spans="1:10" ht="25.5" x14ac:dyDescent="0.2">
      <c r="A70" s="312" t="s">
        <v>83</v>
      </c>
      <c r="B70" s="308" t="s">
        <v>368</v>
      </c>
      <c r="C70" s="261" t="s">
        <v>369</v>
      </c>
      <c r="D70" s="3" t="s">
        <v>7</v>
      </c>
      <c r="E70" s="17">
        <v>60</v>
      </c>
      <c r="F70" s="8">
        <v>2.85</v>
      </c>
      <c r="G70" s="8">
        <f t="shared" si="3"/>
        <v>3.6</v>
      </c>
      <c r="H70" s="8">
        <f t="shared" si="4"/>
        <v>216</v>
      </c>
      <c r="I70" s="88">
        <f t="shared" si="5"/>
        <v>1.5988813160392116E-4</v>
      </c>
      <c r="J70" s="305"/>
    </row>
    <row r="71" spans="1:10" ht="25.5" x14ac:dyDescent="0.2">
      <c r="A71" s="312" t="s">
        <v>84</v>
      </c>
      <c r="B71" s="3" t="s">
        <v>352</v>
      </c>
      <c r="C71" s="5" t="s">
        <v>353</v>
      </c>
      <c r="D71" s="3" t="s">
        <v>7</v>
      </c>
      <c r="E71" s="17">
        <v>60</v>
      </c>
      <c r="F71" s="286">
        <v>3.35</v>
      </c>
      <c r="G71" s="8">
        <f t="shared" si="3"/>
        <v>4.2300000000000004</v>
      </c>
      <c r="H71" s="8">
        <f t="shared" si="4"/>
        <v>253.8</v>
      </c>
      <c r="I71" s="88">
        <f t="shared" si="5"/>
        <v>1.8786855463460736E-4</v>
      </c>
      <c r="J71" s="305"/>
    </row>
    <row r="72" spans="1:10" x14ac:dyDescent="0.2">
      <c r="A72" s="397" t="s">
        <v>86</v>
      </c>
      <c r="B72" s="398"/>
      <c r="C72" s="398"/>
      <c r="D72" s="398"/>
      <c r="E72" s="398"/>
      <c r="F72" s="399"/>
      <c r="G72" s="377"/>
      <c r="H72" s="104">
        <f>ROUND(SUM(H63:H71),2)</f>
        <v>12105.6</v>
      </c>
      <c r="I72" s="105">
        <f t="shared" si="5"/>
        <v>8.9608415090019801E-3</v>
      </c>
      <c r="J72" s="305">
        <f>ROUND(1.2627*H72,2)</f>
        <v>15285.74</v>
      </c>
    </row>
    <row r="73" spans="1:10" x14ac:dyDescent="0.2">
      <c r="A73" s="99" t="s">
        <v>87</v>
      </c>
      <c r="B73" s="100"/>
      <c r="C73" s="394" t="s">
        <v>88</v>
      </c>
      <c r="D73" s="395"/>
      <c r="E73" s="395"/>
      <c r="F73" s="395"/>
      <c r="G73" s="395"/>
      <c r="H73" s="395"/>
      <c r="I73" s="396"/>
      <c r="J73" s="305">
        <f>ROUND(1.2627*H73,2)</f>
        <v>0</v>
      </c>
    </row>
    <row r="74" spans="1:10" ht="25.5" x14ac:dyDescent="0.2">
      <c r="A74" s="86" t="s">
        <v>89</v>
      </c>
      <c r="B74" s="3" t="s">
        <v>90</v>
      </c>
      <c r="C74" s="5" t="s">
        <v>91</v>
      </c>
      <c r="D74" s="3" t="s">
        <v>7</v>
      </c>
      <c r="E74" s="17">
        <v>60</v>
      </c>
      <c r="F74" s="8">
        <v>277.41000000000003</v>
      </c>
      <c r="G74" s="8">
        <f t="shared" ref="G74:G82" si="6">ROUND(((F74*$J$15)),2)</f>
        <v>350.29</v>
      </c>
      <c r="H74" s="8">
        <f t="shared" ref="H74:H82" si="7">ROUND(E74*G74,2)</f>
        <v>21017.4</v>
      </c>
      <c r="I74" s="88">
        <f t="shared" ref="I74:I83" si="8">H74/$H$157</f>
        <v>1.5557559338760428E-2</v>
      </c>
      <c r="J74" s="305"/>
    </row>
    <row r="75" spans="1:10" ht="76.5" customHeight="1" x14ac:dyDescent="0.2">
      <c r="A75" s="86" t="s">
        <v>92</v>
      </c>
      <c r="B75" s="2">
        <v>86939</v>
      </c>
      <c r="C75" s="14" t="s">
        <v>191</v>
      </c>
      <c r="D75" s="3" t="s">
        <v>7</v>
      </c>
      <c r="E75" s="17">
        <v>60</v>
      </c>
      <c r="F75" s="8">
        <v>411.67</v>
      </c>
      <c r="G75" s="8">
        <f t="shared" si="6"/>
        <v>519.82000000000005</v>
      </c>
      <c r="H75" s="8">
        <f t="shared" si="7"/>
        <v>31189.200000000001</v>
      </c>
      <c r="I75" s="88">
        <f t="shared" si="8"/>
        <v>2.3086957936208415E-2</v>
      </c>
      <c r="J75" s="305"/>
    </row>
    <row r="76" spans="1:10" ht="47.25" customHeight="1" x14ac:dyDescent="0.2">
      <c r="A76" s="86" t="s">
        <v>93</v>
      </c>
      <c r="B76" s="233">
        <v>86931</v>
      </c>
      <c r="C76" s="13" t="s">
        <v>324</v>
      </c>
      <c r="D76" s="12" t="s">
        <v>7</v>
      </c>
      <c r="E76" s="17">
        <v>60</v>
      </c>
      <c r="F76" s="8">
        <v>522</v>
      </c>
      <c r="G76" s="8">
        <f t="shared" si="6"/>
        <v>659.13</v>
      </c>
      <c r="H76" s="8">
        <f t="shared" si="7"/>
        <v>39547.800000000003</v>
      </c>
      <c r="I76" s="88">
        <f t="shared" si="8"/>
        <v>2.9274184495581265E-2</v>
      </c>
      <c r="J76" s="305"/>
    </row>
    <row r="77" spans="1:10" ht="25.5" x14ac:dyDescent="0.2">
      <c r="A77" s="86" t="s">
        <v>94</v>
      </c>
      <c r="B77" s="3" t="s">
        <v>367</v>
      </c>
      <c r="C77" s="16" t="s">
        <v>96</v>
      </c>
      <c r="D77" s="3" t="s">
        <v>7</v>
      </c>
      <c r="E77" s="17">
        <v>60</v>
      </c>
      <c r="F77" s="8">
        <v>39.450000000000003</v>
      </c>
      <c r="G77" s="8">
        <f t="shared" si="6"/>
        <v>49.81</v>
      </c>
      <c r="H77" s="8">
        <f t="shared" si="7"/>
        <v>2988.6</v>
      </c>
      <c r="I77" s="88">
        <f t="shared" si="8"/>
        <v>2.2122299542198091E-3</v>
      </c>
      <c r="J77" s="305"/>
    </row>
    <row r="78" spans="1:10" ht="25.5" x14ac:dyDescent="0.2">
      <c r="A78" s="86" t="s">
        <v>97</v>
      </c>
      <c r="B78" s="2">
        <v>95546</v>
      </c>
      <c r="C78" s="5" t="s">
        <v>370</v>
      </c>
      <c r="D78" s="3" t="s">
        <v>7</v>
      </c>
      <c r="E78" s="17">
        <v>60</v>
      </c>
      <c r="F78" s="8">
        <v>220.15</v>
      </c>
      <c r="G78" s="8">
        <f t="shared" si="6"/>
        <v>277.98</v>
      </c>
      <c r="H78" s="8">
        <f t="shared" si="7"/>
        <v>16678.8</v>
      </c>
      <c r="I78" s="88">
        <f t="shared" si="8"/>
        <v>1.2346028562016111E-2</v>
      </c>
      <c r="J78" s="305"/>
    </row>
    <row r="79" spans="1:10" ht="25.5" x14ac:dyDescent="0.2">
      <c r="A79" s="86" t="s">
        <v>98</v>
      </c>
      <c r="B79" s="3" t="s">
        <v>102</v>
      </c>
      <c r="C79" s="5" t="s">
        <v>103</v>
      </c>
      <c r="D79" s="3" t="s">
        <v>7</v>
      </c>
      <c r="E79" s="17">
        <v>60</v>
      </c>
      <c r="F79" s="8">
        <v>19.21</v>
      </c>
      <c r="G79" s="8">
        <f t="shared" si="6"/>
        <v>24.26</v>
      </c>
      <c r="H79" s="8">
        <f t="shared" si="7"/>
        <v>1455.6</v>
      </c>
      <c r="I79" s="88">
        <f t="shared" si="8"/>
        <v>1.0774683535308685E-3</v>
      </c>
      <c r="J79" s="305"/>
    </row>
    <row r="80" spans="1:10" ht="25.5" x14ac:dyDescent="0.2">
      <c r="A80" s="86" t="s">
        <v>99</v>
      </c>
      <c r="B80" s="68" t="s">
        <v>104</v>
      </c>
      <c r="C80" s="14" t="s">
        <v>105</v>
      </c>
      <c r="D80" s="3" t="s">
        <v>7</v>
      </c>
      <c r="E80" s="17">
        <v>60</v>
      </c>
      <c r="F80" s="8">
        <v>13.35</v>
      </c>
      <c r="G80" s="8">
        <f t="shared" si="6"/>
        <v>16.86</v>
      </c>
      <c r="H80" s="8">
        <f t="shared" si="7"/>
        <v>1011.6</v>
      </c>
      <c r="I80" s="88">
        <f t="shared" si="8"/>
        <v>7.4880941634503074E-4</v>
      </c>
      <c r="J80" s="305"/>
    </row>
    <row r="81" spans="1:10" ht="25.5" x14ac:dyDescent="0.2">
      <c r="A81" s="86" t="s">
        <v>100</v>
      </c>
      <c r="B81" s="10">
        <v>86913</v>
      </c>
      <c r="C81" s="13" t="s">
        <v>350</v>
      </c>
      <c r="D81" s="12" t="s">
        <v>7</v>
      </c>
      <c r="E81" s="17">
        <v>120</v>
      </c>
      <c r="F81" s="8">
        <v>38.049999999999997</v>
      </c>
      <c r="G81" s="8">
        <f t="shared" si="6"/>
        <v>48.05</v>
      </c>
      <c r="H81" s="8">
        <f t="shared" si="7"/>
        <v>5766</v>
      </c>
      <c r="I81" s="88">
        <f t="shared" si="8"/>
        <v>4.2681248464268946E-3</v>
      </c>
      <c r="J81" s="305"/>
    </row>
    <row r="82" spans="1:10" ht="25.5" x14ac:dyDescent="0.2">
      <c r="A82" s="86" t="s">
        <v>101</v>
      </c>
      <c r="B82" s="63">
        <v>102622</v>
      </c>
      <c r="C82" s="245" t="s">
        <v>380</v>
      </c>
      <c r="D82" s="3" t="s">
        <v>7</v>
      </c>
      <c r="E82" s="17">
        <v>60</v>
      </c>
      <c r="F82" s="8">
        <v>569.21</v>
      </c>
      <c r="G82" s="8">
        <f t="shared" si="6"/>
        <v>718.74</v>
      </c>
      <c r="H82" s="8">
        <f t="shared" si="7"/>
        <v>43124.4</v>
      </c>
      <c r="I82" s="88">
        <f t="shared" si="8"/>
        <v>3.192166547472286E-2</v>
      </c>
      <c r="J82" s="305"/>
    </row>
    <row r="83" spans="1:10" x14ac:dyDescent="0.2">
      <c r="A83" s="397" t="s">
        <v>106</v>
      </c>
      <c r="B83" s="398"/>
      <c r="C83" s="398"/>
      <c r="D83" s="398"/>
      <c r="E83" s="398"/>
      <c r="F83" s="399"/>
      <c r="G83" s="377"/>
      <c r="H83" s="104">
        <f>ROUND(SUM(H74:H82),2)</f>
        <v>162779.4</v>
      </c>
      <c r="I83" s="105">
        <f t="shared" si="8"/>
        <v>0.12049302837781167</v>
      </c>
      <c r="J83" s="305">
        <f>ROUND(1.2627*H83,2)</f>
        <v>205541.55</v>
      </c>
    </row>
    <row r="84" spans="1:10" x14ac:dyDescent="0.2">
      <c r="A84" s="101" t="s">
        <v>107</v>
      </c>
      <c r="B84" s="100"/>
      <c r="C84" s="394" t="s">
        <v>108</v>
      </c>
      <c r="D84" s="395"/>
      <c r="E84" s="395"/>
      <c r="F84" s="395"/>
      <c r="G84" s="395"/>
      <c r="H84" s="395"/>
      <c r="I84" s="396"/>
      <c r="J84" s="305">
        <f>ROUND(1.2627*H84,2)</f>
        <v>0</v>
      </c>
    </row>
    <row r="85" spans="1:10" ht="38.25" x14ac:dyDescent="0.2">
      <c r="A85" s="92" t="s">
        <v>109</v>
      </c>
      <c r="B85" s="2">
        <v>89714</v>
      </c>
      <c r="C85" s="5" t="s">
        <v>192</v>
      </c>
      <c r="D85" s="3" t="s">
        <v>69</v>
      </c>
      <c r="E85" s="17">
        <v>540</v>
      </c>
      <c r="F85" s="8">
        <v>37.049999999999997</v>
      </c>
      <c r="G85" s="8">
        <f t="shared" ref="G85:G93" si="9">ROUND(((F85*$J$15)),2)</f>
        <v>46.78</v>
      </c>
      <c r="H85" s="8">
        <f t="shared" ref="H85:H93" si="10">ROUND(E85*G85,2)</f>
        <v>25261.200000000001</v>
      </c>
      <c r="I85" s="88">
        <f t="shared" ref="I85:I93" si="11">H85/$H$157</f>
        <v>1.869891699107858E-2</v>
      </c>
      <c r="J85" s="88"/>
    </row>
    <row r="86" spans="1:10" ht="38.25" x14ac:dyDescent="0.2">
      <c r="A86" s="92" t="s">
        <v>110</v>
      </c>
      <c r="B86" s="2">
        <v>89798</v>
      </c>
      <c r="C86" s="5" t="s">
        <v>193</v>
      </c>
      <c r="D86" s="3" t="s">
        <v>69</v>
      </c>
      <c r="E86" s="17">
        <v>150</v>
      </c>
      <c r="F86" s="8">
        <v>14.55</v>
      </c>
      <c r="G86" s="8">
        <f t="shared" si="9"/>
        <v>18.37</v>
      </c>
      <c r="H86" s="8">
        <f t="shared" si="10"/>
        <v>2755.5</v>
      </c>
      <c r="I86" s="88">
        <f t="shared" si="11"/>
        <v>2.039684012197244E-3</v>
      </c>
      <c r="J86" s="305"/>
    </row>
    <row r="87" spans="1:10" ht="38.25" x14ac:dyDescent="0.2">
      <c r="A87" s="92" t="s">
        <v>111</v>
      </c>
      <c r="B87" s="2">
        <v>89711</v>
      </c>
      <c r="C87" s="5" t="s">
        <v>194</v>
      </c>
      <c r="D87" s="3" t="s">
        <v>69</v>
      </c>
      <c r="E87" s="17">
        <v>180</v>
      </c>
      <c r="F87" s="8">
        <v>20.51</v>
      </c>
      <c r="G87" s="8">
        <f t="shared" si="9"/>
        <v>25.9</v>
      </c>
      <c r="H87" s="8">
        <f t="shared" si="10"/>
        <v>4662</v>
      </c>
      <c r="I87" s="88">
        <f t="shared" si="11"/>
        <v>3.4509188404512983E-3</v>
      </c>
      <c r="J87" s="305"/>
    </row>
    <row r="88" spans="1:10" ht="38.25" x14ac:dyDescent="0.2">
      <c r="A88" s="92" t="s">
        <v>112</v>
      </c>
      <c r="B88" s="2">
        <v>89744</v>
      </c>
      <c r="C88" s="5" t="s">
        <v>113</v>
      </c>
      <c r="D88" s="3" t="s">
        <v>7</v>
      </c>
      <c r="E88" s="17">
        <v>120</v>
      </c>
      <c r="F88" s="8">
        <v>30.21</v>
      </c>
      <c r="G88" s="8">
        <f t="shared" si="9"/>
        <v>38.15</v>
      </c>
      <c r="H88" s="8">
        <f t="shared" si="10"/>
        <v>4578</v>
      </c>
      <c r="I88" s="88">
        <f t="shared" si="11"/>
        <v>3.3887401226053286E-3</v>
      </c>
      <c r="J88" s="305"/>
    </row>
    <row r="89" spans="1:10" ht="38.25" x14ac:dyDescent="0.2">
      <c r="A89" s="92" t="s">
        <v>114</v>
      </c>
      <c r="B89" s="2">
        <v>89731</v>
      </c>
      <c r="C89" s="5" t="s">
        <v>115</v>
      </c>
      <c r="D89" s="3" t="s">
        <v>7</v>
      </c>
      <c r="E89" s="17">
        <v>60</v>
      </c>
      <c r="F89" s="8">
        <v>16.09</v>
      </c>
      <c r="G89" s="8">
        <f t="shared" si="9"/>
        <v>20.32</v>
      </c>
      <c r="H89" s="8">
        <f t="shared" si="10"/>
        <v>1219.2</v>
      </c>
      <c r="I89" s="88">
        <f t="shared" si="11"/>
        <v>9.0247967616435495E-4</v>
      </c>
      <c r="J89" s="305"/>
    </row>
    <row r="90" spans="1:10" ht="38.25" x14ac:dyDescent="0.2">
      <c r="A90" s="92" t="s">
        <v>116</v>
      </c>
      <c r="B90" s="2">
        <v>89724</v>
      </c>
      <c r="C90" s="5" t="s">
        <v>118</v>
      </c>
      <c r="D90" s="3" t="s">
        <v>7</v>
      </c>
      <c r="E90" s="17">
        <v>180</v>
      </c>
      <c r="F90" s="8">
        <v>9.74</v>
      </c>
      <c r="G90" s="8">
        <f t="shared" si="9"/>
        <v>12.3</v>
      </c>
      <c r="H90" s="8">
        <f t="shared" si="10"/>
        <v>2214</v>
      </c>
      <c r="I90" s="88">
        <f t="shared" si="11"/>
        <v>1.6388533489401916E-3</v>
      </c>
      <c r="J90" s="305"/>
    </row>
    <row r="91" spans="1:10" ht="51" x14ac:dyDescent="0.2">
      <c r="A91" s="92" t="s">
        <v>117</v>
      </c>
      <c r="B91" s="2">
        <v>89750</v>
      </c>
      <c r="C91" s="245" t="s">
        <v>331</v>
      </c>
      <c r="D91" s="3" t="s">
        <v>7</v>
      </c>
      <c r="E91" s="17">
        <v>60</v>
      </c>
      <c r="F91" s="8">
        <v>86.12</v>
      </c>
      <c r="G91" s="8">
        <f t="shared" si="9"/>
        <v>108.74</v>
      </c>
      <c r="H91" s="8">
        <f t="shared" si="10"/>
        <v>6524.4</v>
      </c>
      <c r="I91" s="88">
        <f t="shared" si="11"/>
        <v>4.829509841836218E-3</v>
      </c>
      <c r="J91" s="305"/>
    </row>
    <row r="92" spans="1:10" ht="38.25" x14ac:dyDescent="0.2">
      <c r="A92" s="92" t="s">
        <v>119</v>
      </c>
      <c r="B92" s="2">
        <v>89726</v>
      </c>
      <c r="C92" s="5" t="s">
        <v>120</v>
      </c>
      <c r="D92" s="3" t="s">
        <v>7</v>
      </c>
      <c r="E92" s="17">
        <v>120</v>
      </c>
      <c r="F92" s="8">
        <v>10</v>
      </c>
      <c r="G92" s="8">
        <f t="shared" si="9"/>
        <v>12.63</v>
      </c>
      <c r="H92" s="8">
        <f t="shared" si="10"/>
        <v>1515.6</v>
      </c>
      <c r="I92" s="88">
        <f t="shared" si="11"/>
        <v>1.1218817234208466E-3</v>
      </c>
      <c r="J92" s="305"/>
    </row>
    <row r="93" spans="1:10" ht="52.5" customHeight="1" x14ac:dyDescent="0.2">
      <c r="A93" s="92" t="s">
        <v>121</v>
      </c>
      <c r="B93" s="2">
        <v>89796</v>
      </c>
      <c r="C93" s="5" t="s">
        <v>195</v>
      </c>
      <c r="D93" s="3" t="s">
        <v>7</v>
      </c>
      <c r="E93" s="17">
        <v>180</v>
      </c>
      <c r="F93" s="8">
        <v>47.87</v>
      </c>
      <c r="G93" s="8">
        <f t="shared" si="9"/>
        <v>60.45</v>
      </c>
      <c r="H93" s="8">
        <f t="shared" si="10"/>
        <v>10881</v>
      </c>
      <c r="I93" s="88">
        <f t="shared" si="11"/>
        <v>8.0543646295475283E-3</v>
      </c>
      <c r="J93" s="305"/>
    </row>
    <row r="94" spans="1:10" x14ac:dyDescent="0.2">
      <c r="A94" s="96" t="s">
        <v>196</v>
      </c>
      <c r="B94" s="239"/>
      <c r="C94" s="7" t="s">
        <v>123</v>
      </c>
      <c r="D94" s="1"/>
      <c r="E94" s="1"/>
      <c r="F94" s="1"/>
      <c r="G94" s="1"/>
      <c r="H94" s="1"/>
      <c r="I94" s="93"/>
      <c r="J94" s="305"/>
    </row>
    <row r="95" spans="1:10" x14ac:dyDescent="0.2">
      <c r="A95" s="94" t="s">
        <v>334</v>
      </c>
      <c r="B95" s="1"/>
      <c r="C95" s="403" t="s">
        <v>124</v>
      </c>
      <c r="D95" s="404"/>
      <c r="E95" s="404"/>
      <c r="F95" s="404"/>
      <c r="G95" s="404"/>
      <c r="H95" s="404"/>
      <c r="I95" s="405"/>
      <c r="J95" s="305"/>
    </row>
    <row r="96" spans="1:10" x14ac:dyDescent="0.2">
      <c r="A96" s="94" t="s">
        <v>340</v>
      </c>
      <c r="B96" s="2">
        <v>93358</v>
      </c>
      <c r="C96" s="5" t="s">
        <v>125</v>
      </c>
      <c r="D96" s="3" t="s">
        <v>20</v>
      </c>
      <c r="E96" s="17">
        <v>10.8</v>
      </c>
      <c r="F96" s="8">
        <f>F22</f>
        <v>78.87</v>
      </c>
      <c r="G96" s="8">
        <f t="shared" ref="G96:G105" si="12">ROUND(((F96*$J$15)),2)</f>
        <v>99.59</v>
      </c>
      <c r="H96" s="8">
        <f t="shared" ref="H96:H105" si="13">ROUND(E96*G96,2)</f>
        <v>1075.57</v>
      </c>
      <c r="I96" s="88">
        <f>H96/$H$157</f>
        <v>7.961614708760623E-4</v>
      </c>
      <c r="J96" s="305"/>
    </row>
    <row r="97" spans="1:10" ht="63.75" x14ac:dyDescent="0.2">
      <c r="A97" s="94" t="s">
        <v>341</v>
      </c>
      <c r="B97" s="2">
        <v>103331</v>
      </c>
      <c r="C97" s="326" t="s">
        <v>198</v>
      </c>
      <c r="D97" s="3" t="s">
        <v>15</v>
      </c>
      <c r="E97" s="17">
        <v>55.8</v>
      </c>
      <c r="F97" s="8">
        <f>F26</f>
        <v>82.48</v>
      </c>
      <c r="G97" s="8">
        <f t="shared" si="12"/>
        <v>104.15</v>
      </c>
      <c r="H97" s="8">
        <f t="shared" si="13"/>
        <v>5811.57</v>
      </c>
      <c r="I97" s="88">
        <f>H97/$H$157</f>
        <v>4.3018568008583334E-3</v>
      </c>
      <c r="J97" s="305"/>
    </row>
    <row r="98" spans="1:10" ht="51" x14ac:dyDescent="0.2">
      <c r="A98" s="94" t="s">
        <v>342</v>
      </c>
      <c r="B98" s="2">
        <v>87530</v>
      </c>
      <c r="C98" s="5" t="s">
        <v>203</v>
      </c>
      <c r="D98" s="3" t="s">
        <v>15</v>
      </c>
      <c r="E98" s="17">
        <v>20.399999999999999</v>
      </c>
      <c r="F98" s="8">
        <f>F31</f>
        <v>43.75</v>
      </c>
      <c r="G98" s="8">
        <f t="shared" si="12"/>
        <v>55.24</v>
      </c>
      <c r="H98" s="8">
        <f t="shared" si="13"/>
        <v>1126.9000000000001</v>
      </c>
      <c r="I98" s="88">
        <f>H98/$H$157</f>
        <v>8.3415710881693873E-4</v>
      </c>
      <c r="J98" s="305"/>
    </row>
    <row r="99" spans="1:10" ht="38.25" x14ac:dyDescent="0.2">
      <c r="A99" s="94" t="s">
        <v>344</v>
      </c>
      <c r="B99" s="2">
        <v>94974</v>
      </c>
      <c r="C99" s="5" t="s">
        <v>199</v>
      </c>
      <c r="D99" s="3" t="s">
        <v>20</v>
      </c>
      <c r="E99" s="17">
        <v>1.2</v>
      </c>
      <c r="F99" s="8">
        <v>587.76</v>
      </c>
      <c r="G99" s="8">
        <f t="shared" si="12"/>
        <v>742.16</v>
      </c>
      <c r="H99" s="8">
        <f t="shared" si="13"/>
        <v>890.59</v>
      </c>
      <c r="I99" s="88">
        <f>H99/$H$157</f>
        <v>6.592350515052599E-4</v>
      </c>
      <c r="J99" s="305"/>
    </row>
    <row r="100" spans="1:10" x14ac:dyDescent="0.2">
      <c r="A100" s="94" t="s">
        <v>335</v>
      </c>
      <c r="B100" s="1"/>
      <c r="C100" s="400" t="s">
        <v>127</v>
      </c>
      <c r="D100" s="401"/>
      <c r="E100" s="401"/>
      <c r="F100" s="401"/>
      <c r="G100" s="401"/>
      <c r="H100" s="401"/>
      <c r="I100" s="402"/>
      <c r="J100" s="305"/>
    </row>
    <row r="101" spans="1:10" ht="25.5" x14ac:dyDescent="0.2">
      <c r="A101" s="94" t="s">
        <v>337</v>
      </c>
      <c r="B101" s="2">
        <v>92271</v>
      </c>
      <c r="C101" s="5" t="s">
        <v>384</v>
      </c>
      <c r="D101" s="3" t="s">
        <v>15</v>
      </c>
      <c r="E101" s="17">
        <v>72</v>
      </c>
      <c r="F101" s="8">
        <f>F47</f>
        <v>95.86</v>
      </c>
      <c r="G101" s="8">
        <f t="shared" si="12"/>
        <v>121.04</v>
      </c>
      <c r="H101" s="8">
        <f t="shared" si="13"/>
        <v>8714.8799999999992</v>
      </c>
      <c r="I101" s="88">
        <f t="shared" ref="I101:I106" si="14">H101/$H$157</f>
        <v>6.4509531497795375E-3</v>
      </c>
      <c r="J101" s="305"/>
    </row>
    <row r="102" spans="1:10" ht="38.25" x14ac:dyDescent="0.2">
      <c r="A102" s="94" t="s">
        <v>336</v>
      </c>
      <c r="B102" s="2">
        <v>94975</v>
      </c>
      <c r="C102" s="326" t="s">
        <v>184</v>
      </c>
      <c r="D102" s="3" t="s">
        <v>20</v>
      </c>
      <c r="E102" s="17">
        <v>2.4</v>
      </c>
      <c r="F102" s="8">
        <f>F46</f>
        <v>645.48</v>
      </c>
      <c r="G102" s="8">
        <f t="shared" si="12"/>
        <v>815.05</v>
      </c>
      <c r="H102" s="8">
        <f t="shared" si="13"/>
        <v>1956.12</v>
      </c>
      <c r="I102" s="88">
        <f t="shared" si="14"/>
        <v>1.4479646851530657E-3</v>
      </c>
      <c r="J102" s="305"/>
    </row>
    <row r="103" spans="1:10" ht="38.25" x14ac:dyDescent="0.2">
      <c r="A103" s="94" t="s">
        <v>338</v>
      </c>
      <c r="B103" s="9">
        <f>B45</f>
        <v>92769</v>
      </c>
      <c r="C103" s="5" t="s">
        <v>382</v>
      </c>
      <c r="D103" s="68" t="s">
        <v>50</v>
      </c>
      <c r="E103" s="234">
        <v>114.6</v>
      </c>
      <c r="F103" s="23">
        <f>F45</f>
        <v>13.62</v>
      </c>
      <c r="G103" s="8">
        <f t="shared" si="12"/>
        <v>17.2</v>
      </c>
      <c r="H103" s="8">
        <f t="shared" si="13"/>
        <v>1971.12</v>
      </c>
      <c r="I103" s="88">
        <f t="shared" si="14"/>
        <v>1.4590680276255603E-3</v>
      </c>
      <c r="J103" s="305"/>
    </row>
    <row r="104" spans="1:10" ht="38.25" x14ac:dyDescent="0.2">
      <c r="A104" s="24" t="s">
        <v>122</v>
      </c>
      <c r="B104" s="125">
        <v>98102</v>
      </c>
      <c r="C104" s="27" t="s">
        <v>372</v>
      </c>
      <c r="D104" s="125" t="s">
        <v>151</v>
      </c>
      <c r="E104" s="237">
        <v>60</v>
      </c>
      <c r="F104" s="238">
        <v>167.32</v>
      </c>
      <c r="G104" s="8">
        <f t="shared" si="12"/>
        <v>211.27</v>
      </c>
      <c r="H104" s="8">
        <f t="shared" si="13"/>
        <v>12676.2</v>
      </c>
      <c r="I104" s="88">
        <f t="shared" si="14"/>
        <v>9.3832126566556727E-3</v>
      </c>
      <c r="J104" s="305"/>
    </row>
    <row r="105" spans="1:10" ht="38.25" x14ac:dyDescent="0.2">
      <c r="A105" s="141" t="s">
        <v>345</v>
      </c>
      <c r="B105" s="15">
        <v>89482</v>
      </c>
      <c r="C105" s="16" t="s">
        <v>206</v>
      </c>
      <c r="D105" s="63" t="s">
        <v>7</v>
      </c>
      <c r="E105" s="235">
        <v>60</v>
      </c>
      <c r="F105" s="236">
        <v>40.93</v>
      </c>
      <c r="G105" s="8">
        <f t="shared" si="12"/>
        <v>51.68</v>
      </c>
      <c r="H105" s="8">
        <f t="shared" si="13"/>
        <v>3100.8</v>
      </c>
      <c r="I105" s="88">
        <f t="shared" si="14"/>
        <v>2.295282955914068E-3</v>
      </c>
      <c r="J105" s="305"/>
    </row>
    <row r="106" spans="1:10" x14ac:dyDescent="0.2">
      <c r="A106" s="397" t="s">
        <v>129</v>
      </c>
      <c r="B106" s="398"/>
      <c r="C106" s="398"/>
      <c r="D106" s="398"/>
      <c r="E106" s="398"/>
      <c r="F106" s="399"/>
      <c r="G106" s="377"/>
      <c r="H106" s="104">
        <f>ROUND(SUM(H85:H105),2)</f>
        <v>96934.65</v>
      </c>
      <c r="I106" s="105">
        <f t="shared" si="14"/>
        <v>7.1753241093426082E-2</v>
      </c>
      <c r="J106" s="305">
        <f>ROUND(1.2627*H106,2)</f>
        <v>122399.38</v>
      </c>
    </row>
    <row r="107" spans="1:10" x14ac:dyDescent="0.2">
      <c r="A107" s="101" t="s">
        <v>130</v>
      </c>
      <c r="B107" s="100"/>
      <c r="C107" s="394" t="s">
        <v>131</v>
      </c>
      <c r="D107" s="395"/>
      <c r="E107" s="395"/>
      <c r="F107" s="395"/>
      <c r="G107" s="395"/>
      <c r="H107" s="395"/>
      <c r="I107" s="396"/>
      <c r="J107" s="305">
        <f>ROUND(1.2627*H107,2)</f>
        <v>0</v>
      </c>
    </row>
    <row r="108" spans="1:10" x14ac:dyDescent="0.2">
      <c r="A108" s="96" t="s">
        <v>132</v>
      </c>
      <c r="B108" s="239"/>
      <c r="C108" s="400" t="s">
        <v>124</v>
      </c>
      <c r="D108" s="401"/>
      <c r="E108" s="401"/>
      <c r="F108" s="401"/>
      <c r="G108" s="401"/>
      <c r="H108" s="401"/>
      <c r="I108" s="402"/>
      <c r="J108" s="305">
        <f>ROUND(1.2627*H108,2)</f>
        <v>0</v>
      </c>
    </row>
    <row r="109" spans="1:10" x14ac:dyDescent="0.2">
      <c r="A109" s="94">
        <v>41275</v>
      </c>
      <c r="B109" s="2">
        <v>93358</v>
      </c>
      <c r="C109" s="5" t="s">
        <v>125</v>
      </c>
      <c r="D109" s="3" t="s">
        <v>20</v>
      </c>
      <c r="E109" s="17">
        <v>241.8</v>
      </c>
      <c r="F109" s="8">
        <f>F96</f>
        <v>78.87</v>
      </c>
      <c r="G109" s="8">
        <f t="shared" ref="G109:G117" si="15">ROUND(((F109*$J$15)),2)</f>
        <v>99.59</v>
      </c>
      <c r="H109" s="8">
        <f t="shared" ref="H109:H117" si="16">ROUND(E109*G109,2)</f>
        <v>24080.86</v>
      </c>
      <c r="I109" s="88">
        <f>H109/$H$157</f>
        <v>1.7825202374146299E-2</v>
      </c>
      <c r="J109" s="305"/>
    </row>
    <row r="110" spans="1:10" ht="63.75" x14ac:dyDescent="0.2">
      <c r="A110" s="94">
        <v>41276</v>
      </c>
      <c r="B110" s="2">
        <f>B97</f>
        <v>103331</v>
      </c>
      <c r="C110" s="5" t="s">
        <v>393</v>
      </c>
      <c r="D110" s="3" t="s">
        <v>15</v>
      </c>
      <c r="E110" s="17">
        <v>552.6</v>
      </c>
      <c r="F110" s="8">
        <f>F97</f>
        <v>82.48</v>
      </c>
      <c r="G110" s="8">
        <f t="shared" si="15"/>
        <v>104.15</v>
      </c>
      <c r="H110" s="8">
        <f t="shared" si="16"/>
        <v>57553.29</v>
      </c>
      <c r="I110" s="88">
        <f>H110/$H$157</f>
        <v>4.2602259285919625E-2</v>
      </c>
      <c r="J110" s="305"/>
    </row>
    <row r="111" spans="1:10" ht="38.25" x14ac:dyDescent="0.2">
      <c r="A111" s="94">
        <v>41277</v>
      </c>
      <c r="B111" s="2">
        <v>87878</v>
      </c>
      <c r="C111" s="5" t="s">
        <v>392</v>
      </c>
      <c r="D111" s="3" t="s">
        <v>15</v>
      </c>
      <c r="E111" s="17">
        <v>498.6</v>
      </c>
      <c r="F111" s="8">
        <f>F30</f>
        <v>5.0999999999999996</v>
      </c>
      <c r="G111" s="8">
        <f t="shared" si="15"/>
        <v>6.44</v>
      </c>
      <c r="H111" s="8">
        <f t="shared" si="16"/>
        <v>3210.98</v>
      </c>
      <c r="I111" s="88">
        <f>H111/$H$157</f>
        <v>2.3768407074886977E-3</v>
      </c>
      <c r="J111" s="305"/>
    </row>
    <row r="112" spans="1:10" ht="51" x14ac:dyDescent="0.2">
      <c r="A112" s="94">
        <v>41278</v>
      </c>
      <c r="B112" s="2">
        <v>87530</v>
      </c>
      <c r="C112" s="5" t="s">
        <v>203</v>
      </c>
      <c r="D112" s="3" t="s">
        <v>15</v>
      </c>
      <c r="E112" s="17">
        <v>498.6</v>
      </c>
      <c r="F112" s="8">
        <f>F98</f>
        <v>43.75</v>
      </c>
      <c r="G112" s="8">
        <f t="shared" si="15"/>
        <v>55.24</v>
      </c>
      <c r="H112" s="8">
        <f t="shared" si="16"/>
        <v>27542.66</v>
      </c>
      <c r="I112" s="88">
        <f>H112/$H$157</f>
        <v>2.0387705772231736E-2</v>
      </c>
      <c r="J112" s="305"/>
    </row>
    <row r="113" spans="1:10" ht="38.25" x14ac:dyDescent="0.2">
      <c r="A113" s="94">
        <v>41279</v>
      </c>
      <c r="B113" s="2">
        <v>94974</v>
      </c>
      <c r="C113" s="5" t="s">
        <v>396</v>
      </c>
      <c r="D113" s="3" t="s">
        <v>20</v>
      </c>
      <c r="E113" s="17">
        <v>15</v>
      </c>
      <c r="F113" s="8">
        <f>F99</f>
        <v>587.76</v>
      </c>
      <c r="G113" s="8">
        <f t="shared" si="15"/>
        <v>742.16</v>
      </c>
      <c r="H113" s="8">
        <f t="shared" si="16"/>
        <v>11132.4</v>
      </c>
      <c r="I113" s="88">
        <f>H113/$H$157</f>
        <v>8.240456649386536E-3</v>
      </c>
      <c r="J113" s="305"/>
    </row>
    <row r="114" spans="1:10" x14ac:dyDescent="0.2">
      <c r="A114" s="96" t="s">
        <v>133</v>
      </c>
      <c r="B114" s="1"/>
      <c r="C114" s="400" t="s">
        <v>127</v>
      </c>
      <c r="D114" s="401"/>
      <c r="E114" s="401"/>
      <c r="F114" s="401"/>
      <c r="G114" s="401"/>
      <c r="H114" s="401"/>
      <c r="I114" s="402"/>
      <c r="J114" s="305"/>
    </row>
    <row r="115" spans="1:10" ht="25.5" x14ac:dyDescent="0.2">
      <c r="A115" s="94">
        <v>41306</v>
      </c>
      <c r="B115" s="2">
        <v>92271</v>
      </c>
      <c r="C115" s="5" t="s">
        <v>384</v>
      </c>
      <c r="D115" s="3" t="s">
        <v>15</v>
      </c>
      <c r="E115" s="17">
        <v>150.6</v>
      </c>
      <c r="F115" s="8">
        <f>F101</f>
        <v>95.86</v>
      </c>
      <c r="G115" s="8">
        <f t="shared" si="15"/>
        <v>121.04</v>
      </c>
      <c r="H115" s="8">
        <f t="shared" si="16"/>
        <v>18228.62</v>
      </c>
      <c r="I115" s="88">
        <f>H115/$H$157</f>
        <v>1.3493240710730875E-2</v>
      </c>
      <c r="J115" s="305"/>
    </row>
    <row r="116" spans="1:10" ht="25.5" x14ac:dyDescent="0.2">
      <c r="A116" s="94">
        <v>41307</v>
      </c>
      <c r="B116" s="2">
        <v>94975</v>
      </c>
      <c r="C116" s="5" t="s">
        <v>394</v>
      </c>
      <c r="D116" s="3" t="s">
        <v>20</v>
      </c>
      <c r="E116" s="17">
        <v>7.8</v>
      </c>
      <c r="F116" s="8">
        <f>F102</f>
        <v>645.48</v>
      </c>
      <c r="G116" s="8">
        <f t="shared" si="15"/>
        <v>815.05</v>
      </c>
      <c r="H116" s="8">
        <f t="shared" si="16"/>
        <v>6357.39</v>
      </c>
      <c r="I116" s="88">
        <f>H116/$H$157</f>
        <v>4.7058852267474645E-3</v>
      </c>
      <c r="J116" s="305"/>
    </row>
    <row r="117" spans="1:10" ht="38.25" x14ac:dyDescent="0.2">
      <c r="A117" s="94">
        <v>41308</v>
      </c>
      <c r="B117" s="2">
        <f>B103</f>
        <v>92769</v>
      </c>
      <c r="C117" s="5" t="s">
        <v>404</v>
      </c>
      <c r="D117" s="3" t="s">
        <v>50</v>
      </c>
      <c r="E117" s="17">
        <v>573.6</v>
      </c>
      <c r="F117" s="8">
        <f>F103</f>
        <v>13.62</v>
      </c>
      <c r="G117" s="8">
        <f t="shared" si="15"/>
        <v>17.2</v>
      </c>
      <c r="H117" s="8">
        <f t="shared" si="16"/>
        <v>9865.92</v>
      </c>
      <c r="I117" s="88">
        <f>H117/$H$157</f>
        <v>7.3029792377488781E-3</v>
      </c>
      <c r="J117" s="305"/>
    </row>
    <row r="118" spans="1:10" x14ac:dyDescent="0.2">
      <c r="A118" s="397" t="s">
        <v>134</v>
      </c>
      <c r="B118" s="398"/>
      <c r="C118" s="398"/>
      <c r="D118" s="398"/>
      <c r="E118" s="398"/>
      <c r="F118" s="399"/>
      <c r="G118" s="377"/>
      <c r="H118" s="104">
        <f>ROUND(SUM(H109:H117),2)</f>
        <v>157972.12</v>
      </c>
      <c r="I118" s="105">
        <f>H118/$H$157</f>
        <v>0.1169345699644001</v>
      </c>
      <c r="J118" s="305">
        <f>ROUND(1.2627*H118,2)</f>
        <v>199471.4</v>
      </c>
    </row>
    <row r="119" spans="1:10" x14ac:dyDescent="0.2">
      <c r="A119" s="101" t="s">
        <v>135</v>
      </c>
      <c r="B119" s="100"/>
      <c r="C119" s="394" t="s">
        <v>136</v>
      </c>
      <c r="D119" s="395"/>
      <c r="E119" s="395"/>
      <c r="F119" s="395"/>
      <c r="G119" s="395"/>
      <c r="H119" s="395"/>
      <c r="I119" s="396"/>
      <c r="J119" s="305">
        <f>ROUND(1.2627*H119,2)</f>
        <v>0</v>
      </c>
    </row>
    <row r="120" spans="1:10" x14ac:dyDescent="0.2">
      <c r="A120" s="96" t="s">
        <v>137</v>
      </c>
      <c r="B120" s="1"/>
      <c r="C120" s="400" t="s">
        <v>124</v>
      </c>
      <c r="D120" s="401"/>
      <c r="E120" s="401"/>
      <c r="F120" s="401"/>
      <c r="G120" s="401"/>
      <c r="H120" s="401"/>
      <c r="I120" s="402"/>
      <c r="J120" s="305"/>
    </row>
    <row r="121" spans="1:10" x14ac:dyDescent="0.2">
      <c r="A121" s="94">
        <v>41640</v>
      </c>
      <c r="B121" s="2">
        <v>93358</v>
      </c>
      <c r="C121" s="5" t="s">
        <v>125</v>
      </c>
      <c r="D121" s="3" t="s">
        <v>20</v>
      </c>
      <c r="E121" s="17">
        <v>197.4</v>
      </c>
      <c r="F121" s="8">
        <f>F109</f>
        <v>78.87</v>
      </c>
      <c r="G121" s="8">
        <f t="shared" ref="G121:G133" si="17">ROUND(((F121*$J$15)),2)</f>
        <v>99.59</v>
      </c>
      <c r="H121" s="8">
        <f t="shared" ref="H121:H133" si="18">ROUND(E121*G121,2)</f>
        <v>19659.07</v>
      </c>
      <c r="I121" s="88">
        <f t="shared" ref="I121:I129" si="19">H121/$H$157</f>
        <v>1.4552092460049527E-2</v>
      </c>
      <c r="J121" s="305"/>
    </row>
    <row r="122" spans="1:10" ht="25.5" x14ac:dyDescent="0.2">
      <c r="A122" s="94">
        <v>41641</v>
      </c>
      <c r="B122" s="3">
        <v>4721</v>
      </c>
      <c r="C122" s="5" t="s">
        <v>139</v>
      </c>
      <c r="D122" s="3" t="s">
        <v>20</v>
      </c>
      <c r="E122" s="17">
        <v>70.2</v>
      </c>
      <c r="F122" s="8">
        <v>213.87</v>
      </c>
      <c r="G122" s="8">
        <f t="shared" si="17"/>
        <v>270.05</v>
      </c>
      <c r="H122" s="8">
        <f t="shared" si="18"/>
        <v>18957.509999999998</v>
      </c>
      <c r="I122" s="88">
        <f t="shared" si="19"/>
        <v>1.4032781730382643E-2</v>
      </c>
      <c r="J122" s="305"/>
    </row>
    <row r="123" spans="1:10" ht="63.75" x14ac:dyDescent="0.2">
      <c r="A123" s="94">
        <v>41642</v>
      </c>
      <c r="B123" s="325">
        <f>B110</f>
        <v>103331</v>
      </c>
      <c r="C123" s="5" t="s">
        <v>202</v>
      </c>
      <c r="D123" s="3" t="s">
        <v>15</v>
      </c>
      <c r="E123" s="17">
        <v>526.20000000000005</v>
      </c>
      <c r="F123" s="8">
        <f>F110</f>
        <v>82.48</v>
      </c>
      <c r="G123" s="8">
        <f t="shared" si="17"/>
        <v>104.15</v>
      </c>
      <c r="H123" s="8">
        <f t="shared" si="18"/>
        <v>54803.73</v>
      </c>
      <c r="I123" s="88">
        <f t="shared" si="19"/>
        <v>4.056697219734149E-2</v>
      </c>
      <c r="J123" s="305"/>
    </row>
    <row r="124" spans="1:10" ht="38.25" x14ac:dyDescent="0.2">
      <c r="A124" s="94">
        <v>41643</v>
      </c>
      <c r="B124" s="2">
        <v>87878</v>
      </c>
      <c r="C124" s="5" t="s">
        <v>201</v>
      </c>
      <c r="D124" s="3" t="s">
        <v>15</v>
      </c>
      <c r="E124" s="17">
        <v>456</v>
      </c>
      <c r="F124" s="8">
        <f>F111</f>
        <v>5.0999999999999996</v>
      </c>
      <c r="G124" s="8">
        <f t="shared" si="17"/>
        <v>6.44</v>
      </c>
      <c r="H124" s="8">
        <f t="shared" si="18"/>
        <v>2936.64</v>
      </c>
      <c r="I124" s="88">
        <f t="shared" si="19"/>
        <v>2.1737679758950879E-3</v>
      </c>
      <c r="J124" s="305"/>
    </row>
    <row r="125" spans="1:10" ht="51" x14ac:dyDescent="0.2">
      <c r="A125" s="94">
        <v>41644</v>
      </c>
      <c r="B125" s="2">
        <v>87530</v>
      </c>
      <c r="C125" s="5" t="s">
        <v>203</v>
      </c>
      <c r="D125" s="3" t="s">
        <v>15</v>
      </c>
      <c r="E125" s="17">
        <v>456</v>
      </c>
      <c r="F125" s="8">
        <f>F112</f>
        <v>43.75</v>
      </c>
      <c r="G125" s="8">
        <f t="shared" si="17"/>
        <v>55.24</v>
      </c>
      <c r="H125" s="8">
        <f t="shared" si="18"/>
        <v>25189.439999999999</v>
      </c>
      <c r="I125" s="88">
        <f t="shared" si="19"/>
        <v>1.8645798600690162E-2</v>
      </c>
      <c r="J125" s="305"/>
    </row>
    <row r="126" spans="1:10" ht="38.25" x14ac:dyDescent="0.2">
      <c r="A126" s="94">
        <v>41645</v>
      </c>
      <c r="B126" s="2">
        <f>B117</f>
        <v>92769</v>
      </c>
      <c r="C126" s="5" t="s">
        <v>404</v>
      </c>
      <c r="D126" s="3" t="s">
        <v>50</v>
      </c>
      <c r="E126" s="17">
        <v>573.6</v>
      </c>
      <c r="F126" s="8">
        <f>F117</f>
        <v>13.62</v>
      </c>
      <c r="G126" s="8">
        <f t="shared" si="17"/>
        <v>17.2</v>
      </c>
      <c r="H126" s="8">
        <f t="shared" si="18"/>
        <v>9865.92</v>
      </c>
      <c r="I126" s="88">
        <f t="shared" si="19"/>
        <v>7.3029792377488781E-3</v>
      </c>
      <c r="J126" s="305"/>
    </row>
    <row r="127" spans="1:10" ht="25.5" x14ac:dyDescent="0.2">
      <c r="A127" s="94">
        <v>41646</v>
      </c>
      <c r="B127" s="2">
        <v>92271</v>
      </c>
      <c r="C127" s="5" t="s">
        <v>384</v>
      </c>
      <c r="D127" s="3" t="s">
        <v>15</v>
      </c>
      <c r="E127" s="17">
        <v>120.6</v>
      </c>
      <c r="F127" s="8">
        <f>F115</f>
        <v>95.86</v>
      </c>
      <c r="G127" s="8">
        <f t="shared" si="17"/>
        <v>121.04</v>
      </c>
      <c r="H127" s="8">
        <f t="shared" si="18"/>
        <v>14597.42</v>
      </c>
      <c r="I127" s="88">
        <f t="shared" si="19"/>
        <v>1.0805343564989401E-2</v>
      </c>
      <c r="J127" s="305"/>
    </row>
    <row r="128" spans="1:10" ht="38.25" x14ac:dyDescent="0.2">
      <c r="A128" s="94">
        <v>41647</v>
      </c>
      <c r="B128" s="2">
        <v>94975</v>
      </c>
      <c r="C128" s="5" t="s">
        <v>395</v>
      </c>
      <c r="D128" s="3" t="s">
        <v>20</v>
      </c>
      <c r="E128" s="17">
        <v>5.4</v>
      </c>
      <c r="F128" s="8">
        <f>F116</f>
        <v>645.48</v>
      </c>
      <c r="G128" s="8">
        <f t="shared" si="17"/>
        <v>815.05</v>
      </c>
      <c r="H128" s="8">
        <f t="shared" si="18"/>
        <v>4401.2700000000004</v>
      </c>
      <c r="I128" s="88">
        <f t="shared" si="19"/>
        <v>3.2579205415943988E-3</v>
      </c>
      <c r="J128" s="305"/>
    </row>
    <row r="129" spans="1:10" ht="38.25" x14ac:dyDescent="0.2">
      <c r="A129" s="94">
        <v>41648</v>
      </c>
      <c r="B129" s="2">
        <v>94974</v>
      </c>
      <c r="C129" s="5" t="s">
        <v>397</v>
      </c>
      <c r="D129" s="3" t="s">
        <v>20</v>
      </c>
      <c r="E129" s="17">
        <v>6.6</v>
      </c>
      <c r="F129" s="8">
        <f>F113</f>
        <v>587.76</v>
      </c>
      <c r="G129" s="8">
        <f t="shared" si="17"/>
        <v>742.16</v>
      </c>
      <c r="H129" s="8">
        <f t="shared" si="18"/>
        <v>4898.26</v>
      </c>
      <c r="I129" s="88">
        <f t="shared" si="19"/>
        <v>3.6258038866214021E-3</v>
      </c>
      <c r="J129" s="305"/>
    </row>
    <row r="130" spans="1:10" x14ac:dyDescent="0.2">
      <c r="A130" s="96" t="s">
        <v>140</v>
      </c>
      <c r="B130" s="1"/>
      <c r="C130" s="400" t="s">
        <v>127</v>
      </c>
      <c r="D130" s="401"/>
      <c r="E130" s="401"/>
      <c r="F130" s="401"/>
      <c r="G130" s="401"/>
      <c r="H130" s="401"/>
      <c r="I130" s="402"/>
      <c r="J130" s="305"/>
    </row>
    <row r="131" spans="1:10" ht="38.25" x14ac:dyDescent="0.2">
      <c r="A131" s="94">
        <v>41671</v>
      </c>
      <c r="B131" s="2">
        <f>B117</f>
        <v>92769</v>
      </c>
      <c r="C131" s="5" t="s">
        <v>404</v>
      </c>
      <c r="D131" s="3" t="s">
        <v>50</v>
      </c>
      <c r="E131" s="17">
        <v>573.6</v>
      </c>
      <c r="F131" s="8">
        <f>F117</f>
        <v>13.62</v>
      </c>
      <c r="G131" s="8">
        <f t="shared" si="17"/>
        <v>17.2</v>
      </c>
      <c r="H131" s="8">
        <f t="shared" si="18"/>
        <v>9865.92</v>
      </c>
      <c r="I131" s="88">
        <f>H131/$H$157</f>
        <v>7.3029792377488781E-3</v>
      </c>
      <c r="J131" s="305"/>
    </row>
    <row r="132" spans="1:10" ht="25.5" x14ac:dyDescent="0.2">
      <c r="A132" s="94">
        <v>41672</v>
      </c>
      <c r="B132" s="2">
        <v>94975</v>
      </c>
      <c r="C132" s="5" t="s">
        <v>398</v>
      </c>
      <c r="D132" s="3" t="s">
        <v>20</v>
      </c>
      <c r="E132" s="17">
        <v>5.4</v>
      </c>
      <c r="F132" s="8">
        <f>F128</f>
        <v>645.48</v>
      </c>
      <c r="G132" s="8">
        <f t="shared" si="17"/>
        <v>815.05</v>
      </c>
      <c r="H132" s="8">
        <f t="shared" si="18"/>
        <v>4401.2700000000004</v>
      </c>
      <c r="I132" s="88">
        <f>H132/$H$157</f>
        <v>3.2579205415943988E-3</v>
      </c>
      <c r="J132" s="305"/>
    </row>
    <row r="133" spans="1:10" ht="25.5" x14ac:dyDescent="0.2">
      <c r="A133" s="94">
        <v>41673</v>
      </c>
      <c r="B133" s="2">
        <v>92271</v>
      </c>
      <c r="C133" s="5" t="s">
        <v>384</v>
      </c>
      <c r="D133" s="3" t="s">
        <v>15</v>
      </c>
      <c r="E133" s="17">
        <v>120.6</v>
      </c>
      <c r="F133" s="8">
        <f>F127</f>
        <v>95.86</v>
      </c>
      <c r="G133" s="8">
        <f t="shared" si="17"/>
        <v>121.04</v>
      </c>
      <c r="H133" s="8">
        <f t="shared" si="18"/>
        <v>14597.42</v>
      </c>
      <c r="I133" s="88">
        <f>H133/$H$157</f>
        <v>1.0805343564989401E-2</v>
      </c>
      <c r="J133" s="305"/>
    </row>
    <row r="134" spans="1:10" x14ac:dyDescent="0.2">
      <c r="A134" s="397" t="s">
        <v>141</v>
      </c>
      <c r="B134" s="398"/>
      <c r="C134" s="398"/>
      <c r="D134" s="398"/>
      <c r="E134" s="398"/>
      <c r="F134" s="399"/>
      <c r="G134" s="377"/>
      <c r="H134" s="104">
        <f>ROUND(SUM(H121:H133),2)</f>
        <v>184173.87</v>
      </c>
      <c r="I134" s="105">
        <f>H134/$H$157</f>
        <v>0.13632970353964566</v>
      </c>
      <c r="J134" s="305">
        <f>ROUND(1.2627*H134,2)</f>
        <v>232556.35</v>
      </c>
    </row>
    <row r="135" spans="1:10" x14ac:dyDescent="0.2">
      <c r="A135" s="101" t="s">
        <v>142</v>
      </c>
      <c r="B135" s="100"/>
      <c r="C135" s="394" t="s">
        <v>143</v>
      </c>
      <c r="D135" s="395"/>
      <c r="E135" s="395"/>
      <c r="F135" s="395"/>
      <c r="G135" s="395"/>
      <c r="H135" s="395"/>
      <c r="I135" s="396"/>
      <c r="J135" s="305">
        <f>ROUND(1.2627*H135,2)</f>
        <v>0</v>
      </c>
    </row>
    <row r="136" spans="1:10" x14ac:dyDescent="0.2">
      <c r="A136" s="96" t="s">
        <v>144</v>
      </c>
      <c r="B136" s="1"/>
      <c r="C136" s="400" t="s">
        <v>124</v>
      </c>
      <c r="D136" s="401"/>
      <c r="E136" s="401"/>
      <c r="F136" s="401"/>
      <c r="G136" s="401"/>
      <c r="H136" s="401"/>
      <c r="I136" s="402"/>
      <c r="J136" s="305"/>
    </row>
    <row r="137" spans="1:10" ht="15" customHeight="1" x14ac:dyDescent="0.2">
      <c r="A137" s="94">
        <v>42005</v>
      </c>
      <c r="B137" s="2">
        <v>93358</v>
      </c>
      <c r="C137" s="5" t="s">
        <v>125</v>
      </c>
      <c r="D137" s="3" t="s">
        <v>20</v>
      </c>
      <c r="E137" s="17">
        <v>252</v>
      </c>
      <c r="F137" s="8">
        <f>F121</f>
        <v>78.87</v>
      </c>
      <c r="G137" s="8">
        <f t="shared" ref="G137:G143" si="20">ROUND(((F137*$J$15)),2)</f>
        <v>99.59</v>
      </c>
      <c r="H137" s="8">
        <f t="shared" ref="H137:H143" si="21">ROUND(E137*G137,2)</f>
        <v>25096.68</v>
      </c>
      <c r="I137" s="88">
        <f>H137/$H$157</f>
        <v>1.8577135530840259E-2</v>
      </c>
      <c r="J137" s="305"/>
    </row>
    <row r="138" spans="1:10" ht="25.5" x14ac:dyDescent="0.2">
      <c r="A138" s="94">
        <v>42006</v>
      </c>
      <c r="B138" s="3">
        <v>4721</v>
      </c>
      <c r="C138" s="5" t="s">
        <v>139</v>
      </c>
      <c r="D138" s="3" t="s">
        <v>20</v>
      </c>
      <c r="E138" s="17">
        <v>52.8</v>
      </c>
      <c r="F138" s="8">
        <f>F122</f>
        <v>213.87</v>
      </c>
      <c r="G138" s="8">
        <f t="shared" si="20"/>
        <v>270.05</v>
      </c>
      <c r="H138" s="8">
        <f t="shared" si="21"/>
        <v>14258.64</v>
      </c>
      <c r="I138" s="88">
        <f>H138/$H$157</f>
        <v>1.0554570874133954E-2</v>
      </c>
      <c r="J138" s="305"/>
    </row>
    <row r="139" spans="1:10" ht="63.75" x14ac:dyDescent="0.2">
      <c r="A139" s="94">
        <v>42007</v>
      </c>
      <c r="B139" s="2">
        <f>B123</f>
        <v>103331</v>
      </c>
      <c r="C139" s="5" t="s">
        <v>172</v>
      </c>
      <c r="D139" s="3" t="s">
        <v>15</v>
      </c>
      <c r="E139" s="17">
        <v>592.79999999999995</v>
      </c>
      <c r="F139" s="8">
        <f>F123</f>
        <v>82.48</v>
      </c>
      <c r="G139" s="8">
        <f t="shared" si="20"/>
        <v>104.15</v>
      </c>
      <c r="H139" s="8">
        <f t="shared" si="21"/>
        <v>61740.12</v>
      </c>
      <c r="I139" s="88">
        <f>H139/$H$157</f>
        <v>4.5701446443527242E-2</v>
      </c>
      <c r="J139" s="305"/>
    </row>
    <row r="140" spans="1:10" x14ac:dyDescent="0.2">
      <c r="A140" s="96" t="s">
        <v>145</v>
      </c>
      <c r="B140" s="1"/>
      <c r="C140" s="400" t="s">
        <v>127</v>
      </c>
      <c r="D140" s="401"/>
      <c r="E140" s="401"/>
      <c r="F140" s="401"/>
      <c r="G140" s="401"/>
      <c r="H140" s="401"/>
      <c r="I140" s="402"/>
      <c r="J140" s="305">
        <f>ROUND(1.2627*H140,2)</f>
        <v>0</v>
      </c>
    </row>
    <row r="141" spans="1:10" ht="36.75" customHeight="1" x14ac:dyDescent="0.2">
      <c r="A141" s="94">
        <v>42036</v>
      </c>
      <c r="B141" s="2">
        <f>B131</f>
        <v>92769</v>
      </c>
      <c r="C141" s="5" t="s">
        <v>404</v>
      </c>
      <c r="D141" s="3" t="s">
        <v>50</v>
      </c>
      <c r="E141" s="17">
        <v>573.6</v>
      </c>
      <c r="F141" s="8">
        <f>F131</f>
        <v>13.62</v>
      </c>
      <c r="G141" s="8">
        <f t="shared" si="20"/>
        <v>17.2</v>
      </c>
      <c r="H141" s="8">
        <f t="shared" si="21"/>
        <v>9865.92</v>
      </c>
      <c r="I141" s="383">
        <f>H141/$H$157</f>
        <v>7.3029792377488781E-3</v>
      </c>
      <c r="J141" s="305"/>
    </row>
    <row r="142" spans="1:10" ht="25.5" x14ac:dyDescent="0.2">
      <c r="A142" s="94">
        <v>42037</v>
      </c>
      <c r="B142" s="2">
        <v>94975</v>
      </c>
      <c r="C142" s="5" t="s">
        <v>398</v>
      </c>
      <c r="D142" s="3" t="s">
        <v>20</v>
      </c>
      <c r="E142" s="17">
        <v>6.6</v>
      </c>
      <c r="F142" s="8">
        <f>F132</f>
        <v>645.48</v>
      </c>
      <c r="G142" s="8">
        <f t="shared" si="20"/>
        <v>815.05</v>
      </c>
      <c r="H142" s="8">
        <f t="shared" si="21"/>
        <v>5379.33</v>
      </c>
      <c r="I142" s="383">
        <f>H142/$H$157</f>
        <v>3.9819028841709308E-3</v>
      </c>
      <c r="J142" s="305"/>
    </row>
    <row r="143" spans="1:10" ht="25.5" x14ac:dyDescent="0.2">
      <c r="A143" s="94">
        <v>42038</v>
      </c>
      <c r="B143" s="2">
        <v>92271</v>
      </c>
      <c r="C143" s="5" t="s">
        <v>384</v>
      </c>
      <c r="D143" s="3" t="s">
        <v>15</v>
      </c>
      <c r="E143" s="17">
        <v>152.4</v>
      </c>
      <c r="F143" s="8">
        <f>F133</f>
        <v>95.86</v>
      </c>
      <c r="G143" s="8">
        <f t="shared" si="20"/>
        <v>121.04</v>
      </c>
      <c r="H143" s="8">
        <f t="shared" si="21"/>
        <v>18446.5</v>
      </c>
      <c r="I143" s="383">
        <f>H143/$H$157</f>
        <v>1.3654520461258016E-2</v>
      </c>
      <c r="J143" s="305"/>
    </row>
    <row r="144" spans="1:10" x14ac:dyDescent="0.2">
      <c r="A144" s="397" t="s">
        <v>146</v>
      </c>
      <c r="B144" s="398"/>
      <c r="C144" s="398"/>
      <c r="D144" s="398"/>
      <c r="E144" s="398"/>
      <c r="F144" s="399"/>
      <c r="G144" s="377"/>
      <c r="H144" s="104">
        <f>ROUND(SUM(H137:H143),2)</f>
        <v>134787.19</v>
      </c>
      <c r="I144" s="105">
        <f>H144/$H$157</f>
        <v>9.9772555431679275E-2</v>
      </c>
      <c r="J144" s="305">
        <f>ROUND(1.2627*H144,2)</f>
        <v>170195.78</v>
      </c>
    </row>
    <row r="145" spans="1:12" x14ac:dyDescent="0.2">
      <c r="A145" s="101" t="s">
        <v>147</v>
      </c>
      <c r="B145" s="100"/>
      <c r="C145" s="394" t="s">
        <v>148</v>
      </c>
      <c r="D145" s="395"/>
      <c r="E145" s="395"/>
      <c r="F145" s="395"/>
      <c r="G145" s="395"/>
      <c r="H145" s="395"/>
      <c r="I145" s="396"/>
      <c r="J145" s="305">
        <f>ROUND(1.2627*H145,2)</f>
        <v>0</v>
      </c>
    </row>
    <row r="146" spans="1:12" ht="38.25" x14ac:dyDescent="0.2">
      <c r="A146" s="92" t="s">
        <v>149</v>
      </c>
      <c r="B146" s="9">
        <v>92029</v>
      </c>
      <c r="C146" s="14" t="s">
        <v>399</v>
      </c>
      <c r="D146" s="3" t="s">
        <v>151</v>
      </c>
      <c r="E146" s="17">
        <v>60</v>
      </c>
      <c r="F146" s="8">
        <v>52.75</v>
      </c>
      <c r="G146" s="8">
        <f>ROUND(((F146*$J$15)),2)</f>
        <v>66.61</v>
      </c>
      <c r="H146" s="8">
        <f>ROUND(E146*G146,2)</f>
        <v>3996.6</v>
      </c>
      <c r="I146" s="88">
        <f>H146/$H$157</f>
        <v>2.9583745683714408E-3</v>
      </c>
      <c r="J146" s="305"/>
    </row>
    <row r="147" spans="1:12" ht="25.5" x14ac:dyDescent="0.2">
      <c r="A147" s="97" t="s">
        <v>152</v>
      </c>
      <c r="B147" s="10">
        <v>103782</v>
      </c>
      <c r="C147" s="13" t="s">
        <v>381</v>
      </c>
      <c r="D147" s="12" t="s">
        <v>7</v>
      </c>
      <c r="E147" s="17">
        <v>60</v>
      </c>
      <c r="F147" s="8">
        <v>32.19</v>
      </c>
      <c r="G147" s="8">
        <f>ROUND(((F147*$J$15)),2)</f>
        <v>40.65</v>
      </c>
      <c r="H147" s="8">
        <f>ROUND(E147*G147,2)</f>
        <v>2439</v>
      </c>
      <c r="I147" s="88">
        <f>H147/$H$157</f>
        <v>1.8054034860276096E-3</v>
      </c>
      <c r="J147" s="305"/>
    </row>
    <row r="148" spans="1:12" ht="38.25" x14ac:dyDescent="0.2">
      <c r="A148" s="92" t="s">
        <v>153</v>
      </c>
      <c r="B148" s="15">
        <v>91931</v>
      </c>
      <c r="C148" s="16" t="s">
        <v>400</v>
      </c>
      <c r="D148" s="3" t="s">
        <v>69</v>
      </c>
      <c r="E148" s="17">
        <v>360</v>
      </c>
      <c r="F148" s="8">
        <v>10.83</v>
      </c>
      <c r="G148" s="8">
        <f>ROUND(((F148*$J$15)),2)</f>
        <v>13.68</v>
      </c>
      <c r="H148" s="8">
        <f>ROUND(E148*G148,2)</f>
        <v>4924.8</v>
      </c>
      <c r="I148" s="88">
        <f>H148/$H$157</f>
        <v>3.6454494005694021E-3</v>
      </c>
      <c r="J148" s="305"/>
    </row>
    <row r="149" spans="1:12" ht="38.25" x14ac:dyDescent="0.2">
      <c r="A149" s="92" t="s">
        <v>155</v>
      </c>
      <c r="B149" s="2">
        <v>91873</v>
      </c>
      <c r="C149" s="5" t="s">
        <v>401</v>
      </c>
      <c r="D149" s="3" t="s">
        <v>69</v>
      </c>
      <c r="E149" s="17">
        <v>72</v>
      </c>
      <c r="F149" s="8">
        <v>22.01</v>
      </c>
      <c r="G149" s="8">
        <f>ROUND(((F149*$J$15)),2)</f>
        <v>27.79</v>
      </c>
      <c r="H149" s="8">
        <f>ROUND(E149*G149,2)</f>
        <v>2000.88</v>
      </c>
      <c r="I149" s="88">
        <f>H149/$H$157</f>
        <v>1.4810970590909897E-3</v>
      </c>
      <c r="J149" s="305"/>
    </row>
    <row r="150" spans="1:12" x14ac:dyDescent="0.2">
      <c r="A150" s="397" t="s">
        <v>157</v>
      </c>
      <c r="B150" s="398"/>
      <c r="C150" s="398"/>
      <c r="D150" s="398"/>
      <c r="E150" s="398"/>
      <c r="F150" s="399"/>
      <c r="G150" s="377"/>
      <c r="H150" s="104">
        <f>ROUND(SUM(H146:H149),2)</f>
        <v>13361.28</v>
      </c>
      <c r="I150" s="105">
        <f>H150/$H$157</f>
        <v>9.8903245140594433E-3</v>
      </c>
      <c r="J150" s="305">
        <f>ROUND(1.2627*H150,2)</f>
        <v>16871.29</v>
      </c>
    </row>
    <row r="151" spans="1:12" x14ac:dyDescent="0.2">
      <c r="A151" s="101" t="s">
        <v>158</v>
      </c>
      <c r="B151" s="100"/>
      <c r="C151" s="394" t="s">
        <v>159</v>
      </c>
      <c r="D151" s="395"/>
      <c r="E151" s="395"/>
      <c r="F151" s="395"/>
      <c r="G151" s="395"/>
      <c r="H151" s="395"/>
      <c r="I151" s="396"/>
      <c r="J151" s="305">
        <f>ROUND(1.2627*H151,2)</f>
        <v>0</v>
      </c>
    </row>
    <row r="152" spans="1:12" x14ac:dyDescent="0.2">
      <c r="A152" s="92" t="s">
        <v>160</v>
      </c>
      <c r="B152" s="3">
        <v>98519</v>
      </c>
      <c r="C152" s="5" t="s">
        <v>161</v>
      </c>
      <c r="D152" s="3" t="s">
        <v>15</v>
      </c>
      <c r="E152" s="4">
        <v>532.79999999999995</v>
      </c>
      <c r="F152" s="8">
        <v>3.37</v>
      </c>
      <c r="G152" s="8">
        <f>ROUND(((F152*$J$15)),2)</f>
        <v>4.26</v>
      </c>
      <c r="H152" s="8">
        <f>ROUND(E152*G152,2)</f>
        <v>2269.73</v>
      </c>
      <c r="I152" s="98">
        <f>H152/$H$157</f>
        <v>1.6801059673396664E-3</v>
      </c>
      <c r="J152" s="305"/>
    </row>
    <row r="153" spans="1:12" x14ac:dyDescent="0.2">
      <c r="A153" s="397" t="s">
        <v>162</v>
      </c>
      <c r="B153" s="398"/>
      <c r="C153" s="398"/>
      <c r="D153" s="398"/>
      <c r="E153" s="398"/>
      <c r="F153" s="399"/>
      <c r="G153" s="377"/>
      <c r="H153" s="104">
        <f>SUM(H152:H152)</f>
        <v>2269.73</v>
      </c>
      <c r="I153" s="105">
        <f>H153/$H$157</f>
        <v>1.6801059673396664E-3</v>
      </c>
      <c r="J153" s="305">
        <f>ROUND(1.2627*H153,2)</f>
        <v>2865.99</v>
      </c>
    </row>
    <row r="154" spans="1:12" x14ac:dyDescent="0.2">
      <c r="A154" s="101" t="s">
        <v>163</v>
      </c>
      <c r="B154" s="100"/>
      <c r="C154" s="394" t="s">
        <v>164</v>
      </c>
      <c r="D154" s="395"/>
      <c r="E154" s="395"/>
      <c r="F154" s="395"/>
      <c r="G154" s="395"/>
      <c r="H154" s="395"/>
      <c r="I154" s="396"/>
      <c r="K154" s="318"/>
    </row>
    <row r="155" spans="1:12" ht="25.5" x14ac:dyDescent="0.2">
      <c r="A155" s="92" t="s">
        <v>165</v>
      </c>
      <c r="B155" s="3" t="s">
        <v>351</v>
      </c>
      <c r="C155" s="5" t="s">
        <v>402</v>
      </c>
      <c r="D155" s="3" t="s">
        <v>15</v>
      </c>
      <c r="E155" s="306">
        <v>24</v>
      </c>
      <c r="F155" s="8">
        <f>ROUND(CPU!H23,2)</f>
        <v>515.6</v>
      </c>
      <c r="G155" s="8">
        <f>ROUND(((F155*$J$15)),2)</f>
        <v>651.04999999999995</v>
      </c>
      <c r="H155" s="8">
        <f>ROUND(E155*G155,2)</f>
        <v>15625.2</v>
      </c>
      <c r="I155" s="88"/>
      <c r="K155" s="305"/>
    </row>
    <row r="156" spans="1:12" x14ac:dyDescent="0.2">
      <c r="A156" s="397" t="s">
        <v>439</v>
      </c>
      <c r="B156" s="398"/>
      <c r="C156" s="398"/>
      <c r="D156" s="398"/>
      <c r="E156" s="398"/>
      <c r="F156" s="399"/>
      <c r="G156" s="379"/>
      <c r="H156" s="104">
        <f>H155</f>
        <v>15625.2</v>
      </c>
      <c r="I156" s="105">
        <f>H156/$H$157</f>
        <v>1.1566129786748097E-2</v>
      </c>
    </row>
    <row r="157" spans="1:12" ht="13.5" thickBot="1" x14ac:dyDescent="0.25">
      <c r="A157" s="391" t="s">
        <v>167</v>
      </c>
      <c r="B157" s="392"/>
      <c r="C157" s="392"/>
      <c r="D157" s="392"/>
      <c r="E157" s="392"/>
      <c r="F157" s="393"/>
      <c r="G157" s="380"/>
      <c r="H157" s="102">
        <f>H20+H24+H28+H34+H39+H50+H53+H56+H61+H72+H83+H106+H118+H134+H144+H150+H153+H156</f>
        <v>1350944.5499999998</v>
      </c>
      <c r="I157" s="103">
        <f>I156+I153+I150+I144+I134+I118+I106+I83+I72+I61+I56+I53+I50+I39+I28+I24+I20+I34</f>
        <v>1.0000000000000002</v>
      </c>
    </row>
    <row r="160" spans="1:12" x14ac:dyDescent="0.2">
      <c r="C160" s="208" t="s">
        <v>315</v>
      </c>
      <c r="H160" s="305"/>
      <c r="L160" s="305"/>
    </row>
    <row r="161" spans="3:8" x14ac:dyDescent="0.2">
      <c r="C161" s="330" t="s">
        <v>314</v>
      </c>
      <c r="H161" s="305"/>
    </row>
    <row r="162" spans="3:8" x14ac:dyDescent="0.2">
      <c r="C162" s="219"/>
      <c r="H162" s="305">
        <f>H157-1350509.35</f>
        <v>435.1999999997206</v>
      </c>
    </row>
    <row r="163" spans="3:8" x14ac:dyDescent="0.2">
      <c r="C163" s="219" t="s">
        <v>376</v>
      </c>
    </row>
  </sheetData>
  <mergeCells count="58">
    <mergeCell ref="A9:I9"/>
    <mergeCell ref="A10:I10"/>
    <mergeCell ref="A11:I11"/>
    <mergeCell ref="A12:I12"/>
    <mergeCell ref="A13:I13"/>
    <mergeCell ref="A14:D15"/>
    <mergeCell ref="E14:F14"/>
    <mergeCell ref="H15:I15"/>
    <mergeCell ref="A16:I16"/>
    <mergeCell ref="C18:I18"/>
    <mergeCell ref="A20:F20"/>
    <mergeCell ref="C21:I21"/>
    <mergeCell ref="A24:F24"/>
    <mergeCell ref="C25:I25"/>
    <mergeCell ref="A28:F28"/>
    <mergeCell ref="C29:I29"/>
    <mergeCell ref="A34:F34"/>
    <mergeCell ref="C35:I35"/>
    <mergeCell ref="A39:F39"/>
    <mergeCell ref="C40:I40"/>
    <mergeCell ref="C41:I41"/>
    <mergeCell ref="C44:I44"/>
    <mergeCell ref="C48:I48"/>
    <mergeCell ref="A50:F50"/>
    <mergeCell ref="C51:I51"/>
    <mergeCell ref="A53:F53"/>
    <mergeCell ref="C54:I54"/>
    <mergeCell ref="A56:F56"/>
    <mergeCell ref="C57:I57"/>
    <mergeCell ref="A61:F61"/>
    <mergeCell ref="C62:I62"/>
    <mergeCell ref="A72:F72"/>
    <mergeCell ref="C73:I73"/>
    <mergeCell ref="A83:F83"/>
    <mergeCell ref="C84:I84"/>
    <mergeCell ref="C95:I95"/>
    <mergeCell ref="C100:I100"/>
    <mergeCell ref="A106:F106"/>
    <mergeCell ref="C140:I140"/>
    <mergeCell ref="A144:F144"/>
    <mergeCell ref="C145:I145"/>
    <mergeCell ref="A150:F150"/>
    <mergeCell ref="C107:I107"/>
    <mergeCell ref="C108:I108"/>
    <mergeCell ref="C114:I114"/>
    <mergeCell ref="A118:F118"/>
    <mergeCell ref="C119:I119"/>
    <mergeCell ref="C120:I120"/>
    <mergeCell ref="A3:I8"/>
    <mergeCell ref="A157:F157"/>
    <mergeCell ref="C151:I151"/>
    <mergeCell ref="A153:F153"/>
    <mergeCell ref="C154:I154"/>
    <mergeCell ref="C130:I130"/>
    <mergeCell ref="A134:F134"/>
    <mergeCell ref="A156:F156"/>
    <mergeCell ref="C135:I135"/>
    <mergeCell ref="C136:I136"/>
  </mergeCells>
  <pageMargins left="0.511811024" right="0.511811024" top="0.78740157499999996" bottom="0.78740157499999996" header="0.31496062000000002" footer="0.31496062000000002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5"/>
  <sheetViews>
    <sheetView view="pageBreakPreview" topLeftCell="A484" zoomScaleNormal="96" zoomScaleSheetLayoutView="100" workbookViewId="0">
      <selection activeCell="D489" sqref="D489"/>
    </sheetView>
  </sheetViews>
  <sheetFormatPr defaultRowHeight="12.75" x14ac:dyDescent="0.2"/>
  <cols>
    <col min="1" max="1" width="10.83203125" customWidth="1"/>
    <col min="2" max="2" width="16.1640625" customWidth="1"/>
    <col min="3" max="3" width="65.6640625" customWidth="1"/>
    <col min="4" max="4" width="20.83203125" customWidth="1"/>
    <col min="5" max="5" width="12" customWidth="1"/>
    <col min="6" max="6" width="56.83203125" customWidth="1"/>
  </cols>
  <sheetData>
    <row r="1" spans="1:9" s="208" customFormat="1" x14ac:dyDescent="0.2">
      <c r="A1" s="445"/>
      <c r="B1" s="445"/>
      <c r="C1" s="445"/>
      <c r="D1" s="445"/>
      <c r="E1" s="445"/>
      <c r="F1" s="445"/>
      <c r="G1" s="313"/>
      <c r="H1" s="314"/>
      <c r="I1" s="301"/>
    </row>
    <row r="2" spans="1:9" s="208" customFormat="1" x14ac:dyDescent="0.2">
      <c r="A2" s="445"/>
      <c r="B2" s="445"/>
      <c r="C2" s="445"/>
      <c r="D2" s="445"/>
      <c r="E2" s="445"/>
      <c r="F2" s="445"/>
      <c r="G2" s="315"/>
      <c r="H2" s="316"/>
      <c r="I2" s="302"/>
    </row>
    <row r="3" spans="1:9" s="208" customFormat="1" x14ac:dyDescent="0.2">
      <c r="A3" s="445"/>
      <c r="B3" s="445"/>
      <c r="C3" s="445"/>
      <c r="D3" s="445"/>
      <c r="E3" s="445"/>
      <c r="F3" s="445"/>
      <c r="G3" s="315"/>
      <c r="H3" s="316"/>
      <c r="I3" s="302"/>
    </row>
    <row r="4" spans="1:9" s="208" customFormat="1" x14ac:dyDescent="0.2">
      <c r="A4" s="445"/>
      <c r="B4" s="445"/>
      <c r="C4" s="445"/>
      <c r="D4" s="445"/>
      <c r="E4" s="445"/>
      <c r="F4" s="445"/>
      <c r="G4" s="315"/>
      <c r="H4" s="316"/>
      <c r="I4" s="302"/>
    </row>
    <row r="5" spans="1:9" s="208" customFormat="1" x14ac:dyDescent="0.2">
      <c r="A5" s="445"/>
      <c r="B5" s="445"/>
      <c r="C5" s="445"/>
      <c r="D5" s="445"/>
      <c r="E5" s="445"/>
      <c r="F5" s="445"/>
      <c r="G5" s="315"/>
      <c r="H5" s="316"/>
      <c r="I5" s="302"/>
    </row>
    <row r="6" spans="1:9" s="208" customFormat="1" x14ac:dyDescent="0.2">
      <c r="A6" s="445"/>
      <c r="B6" s="445"/>
      <c r="C6" s="445"/>
      <c r="D6" s="445"/>
      <c r="E6" s="445"/>
      <c r="F6" s="445"/>
      <c r="G6" s="315"/>
      <c r="H6" s="316"/>
      <c r="I6" s="302"/>
    </row>
    <row r="7" spans="1:9" s="208" customFormat="1" ht="18" x14ac:dyDescent="0.2">
      <c r="A7" s="446" t="s">
        <v>441</v>
      </c>
      <c r="B7" s="446"/>
      <c r="C7" s="446"/>
      <c r="D7" s="446"/>
      <c r="E7" s="446"/>
      <c r="F7" s="446"/>
      <c r="G7" s="320"/>
      <c r="H7" s="321"/>
      <c r="I7" s="303"/>
    </row>
    <row r="8" spans="1:9" s="208" customFormat="1" ht="12.75" customHeight="1" x14ac:dyDescent="0.2">
      <c r="A8" s="446" t="s">
        <v>440</v>
      </c>
      <c r="B8" s="446"/>
      <c r="C8" s="446"/>
      <c r="D8" s="446"/>
      <c r="E8" s="446"/>
      <c r="F8" s="446"/>
      <c r="G8" s="319"/>
      <c r="H8" s="322"/>
      <c r="I8" s="304"/>
    </row>
    <row r="9" spans="1:9" ht="14.25" customHeight="1" x14ac:dyDescent="0.2">
      <c r="A9" s="447" t="s">
        <v>362</v>
      </c>
      <c r="B9" s="448"/>
      <c r="C9" s="448"/>
      <c r="D9" s="448"/>
      <c r="E9" s="448"/>
      <c r="F9" s="449"/>
    </row>
    <row r="10" spans="1:9" ht="10.7" customHeight="1" x14ac:dyDescent="0.2">
      <c r="A10" s="427" t="s">
        <v>438</v>
      </c>
      <c r="B10" s="428"/>
      <c r="C10" s="428"/>
      <c r="D10" s="428"/>
      <c r="E10" s="428"/>
      <c r="F10" s="429"/>
    </row>
    <row r="11" spans="1:9" ht="29.25" customHeight="1" x14ac:dyDescent="0.2">
      <c r="A11" s="430" t="s">
        <v>0</v>
      </c>
      <c r="B11" s="401"/>
      <c r="C11" s="401"/>
      <c r="D11" s="453"/>
      <c r="E11" s="401"/>
      <c r="F11" s="402"/>
    </row>
    <row r="12" spans="1:9" ht="25.5" x14ac:dyDescent="0.2">
      <c r="A12" s="454" t="s">
        <v>421</v>
      </c>
      <c r="B12" s="453"/>
      <c r="C12" s="453"/>
      <c r="D12" s="111" t="s">
        <v>1</v>
      </c>
      <c r="E12" s="108"/>
      <c r="F12" s="109">
        <v>0.48180000000000001</v>
      </c>
    </row>
    <row r="13" spans="1:9" ht="13.5" thickBot="1" x14ac:dyDescent="0.25">
      <c r="A13" s="455"/>
      <c r="B13" s="456"/>
      <c r="C13" s="456"/>
      <c r="D13" s="112" t="s">
        <v>2</v>
      </c>
      <c r="E13" s="113">
        <f>BDI!$I$32</f>
        <v>0.2626532520156688</v>
      </c>
      <c r="F13" s="114" t="s">
        <v>422</v>
      </c>
    </row>
    <row r="14" spans="1:9" ht="27.6" customHeight="1" x14ac:dyDescent="0.2">
      <c r="A14" s="494" t="s">
        <v>225</v>
      </c>
      <c r="B14" s="495"/>
      <c r="C14" s="495"/>
      <c r="D14" s="495"/>
      <c r="E14" s="495"/>
      <c r="F14" s="496"/>
    </row>
    <row r="15" spans="1:9" x14ac:dyDescent="0.2">
      <c r="A15" s="96" t="s">
        <v>4</v>
      </c>
      <c r="B15" s="6" t="s">
        <v>5</v>
      </c>
      <c r="C15" s="6" t="s">
        <v>6</v>
      </c>
      <c r="D15" s="6" t="s">
        <v>7</v>
      </c>
      <c r="E15" s="6" t="s">
        <v>8</v>
      </c>
      <c r="F15" s="127" t="s">
        <v>252</v>
      </c>
    </row>
    <row r="16" spans="1:9" ht="10.7" customHeight="1" thickBot="1" x14ac:dyDescent="0.25">
      <c r="A16" s="156" t="s">
        <v>12</v>
      </c>
      <c r="B16" s="124"/>
      <c r="C16" s="497" t="s">
        <v>13</v>
      </c>
      <c r="D16" s="498"/>
      <c r="E16" s="498"/>
      <c r="F16" s="128"/>
    </row>
    <row r="17" spans="1:6" ht="39" thickBot="1" x14ac:dyDescent="0.25">
      <c r="A17" s="164" t="s">
        <v>14</v>
      </c>
      <c r="B17" s="3">
        <v>99059</v>
      </c>
      <c r="C17" s="245" t="s">
        <v>170</v>
      </c>
      <c r="D17" s="153" t="s">
        <v>69</v>
      </c>
      <c r="E17" s="154">
        <v>8.8800000000000008</v>
      </c>
      <c r="F17" s="155" t="s">
        <v>366</v>
      </c>
    </row>
    <row r="18" spans="1:6" ht="19.5" customHeight="1" thickBot="1" x14ac:dyDescent="0.25">
      <c r="A18" s="169" t="s">
        <v>17</v>
      </c>
      <c r="B18" s="170"/>
      <c r="C18" s="499" t="s">
        <v>18</v>
      </c>
      <c r="D18" s="500"/>
      <c r="E18" s="500"/>
      <c r="F18" s="173" t="s">
        <v>226</v>
      </c>
    </row>
    <row r="19" spans="1:6" ht="26.25" thickBot="1" x14ac:dyDescent="0.25">
      <c r="A19" s="164" t="s">
        <v>19</v>
      </c>
      <c r="B19" s="151">
        <v>93358</v>
      </c>
      <c r="C19" s="152" t="s">
        <v>171</v>
      </c>
      <c r="D19" s="153" t="s">
        <v>20</v>
      </c>
      <c r="E19" s="198">
        <v>1.06</v>
      </c>
      <c r="F19" s="172"/>
    </row>
    <row r="20" spans="1:6" x14ac:dyDescent="0.2">
      <c r="A20" s="492" t="s">
        <v>238</v>
      </c>
      <c r="B20" s="501"/>
      <c r="C20" s="501"/>
      <c r="D20" s="501"/>
      <c r="E20" s="501"/>
      <c r="F20" s="129"/>
    </row>
    <row r="21" spans="1:6" x14ac:dyDescent="0.2">
      <c r="A21" s="97"/>
      <c r="B21" s="24" t="s">
        <v>239</v>
      </c>
      <c r="C21" s="24" t="s">
        <v>240</v>
      </c>
      <c r="D21" s="24" t="s">
        <v>241</v>
      </c>
      <c r="E21" s="116" t="s">
        <v>242</v>
      </c>
      <c r="F21" s="129"/>
    </row>
    <row r="22" spans="1:6" x14ac:dyDescent="0.2">
      <c r="A22" s="97"/>
      <c r="B22" s="29">
        <v>3.7</v>
      </c>
      <c r="C22" s="24">
        <v>0.3</v>
      </c>
      <c r="D22" s="24">
        <v>0.2</v>
      </c>
      <c r="E22" s="117">
        <f>ROUND(B22*C22*D22,2)</f>
        <v>0.22</v>
      </c>
      <c r="F22" s="129"/>
    </row>
    <row r="23" spans="1:6" x14ac:dyDescent="0.2">
      <c r="A23" s="97"/>
      <c r="B23" s="29">
        <v>3.7</v>
      </c>
      <c r="C23" s="24">
        <v>0.3</v>
      </c>
      <c r="D23" s="24">
        <v>0.2</v>
      </c>
      <c r="E23" s="117">
        <f>ROUND(B23*C23*D23,2)</f>
        <v>0.22</v>
      </c>
      <c r="F23" s="129"/>
    </row>
    <row r="24" spans="1:6" x14ac:dyDescent="0.2">
      <c r="A24" s="97"/>
      <c r="B24" s="29">
        <v>2</v>
      </c>
      <c r="C24" s="24">
        <v>0.3</v>
      </c>
      <c r="D24" s="24">
        <v>0.2</v>
      </c>
      <c r="E24" s="117">
        <f>ROUND(B24*C24*D24,2)</f>
        <v>0.12</v>
      </c>
      <c r="F24" s="129"/>
    </row>
    <row r="25" spans="1:6" x14ac:dyDescent="0.2">
      <c r="A25" s="97"/>
      <c r="B25" s="29">
        <v>2</v>
      </c>
      <c r="C25" s="24">
        <v>0.3</v>
      </c>
      <c r="D25" s="24">
        <v>0.2</v>
      </c>
      <c r="E25" s="117">
        <f>ROUND(B25*C25*D25,2)</f>
        <v>0.12</v>
      </c>
      <c r="F25" s="129"/>
    </row>
    <row r="26" spans="1:6" x14ac:dyDescent="0.2">
      <c r="A26" s="97"/>
      <c r="B26" s="24"/>
      <c r="C26" s="24"/>
      <c r="D26" s="58" t="s">
        <v>242</v>
      </c>
      <c r="E26" s="118">
        <f>SUM(E22:E25)</f>
        <v>0.68</v>
      </c>
      <c r="F26" s="129"/>
    </row>
    <row r="27" spans="1:6" x14ac:dyDescent="0.2">
      <c r="A27" s="492" t="s">
        <v>243</v>
      </c>
      <c r="B27" s="493"/>
      <c r="C27" s="493"/>
      <c r="D27" s="493"/>
      <c r="E27" s="493"/>
      <c r="F27" s="129"/>
    </row>
    <row r="28" spans="1:6" x14ac:dyDescent="0.2">
      <c r="A28" s="130"/>
      <c r="B28" s="24" t="s">
        <v>239</v>
      </c>
      <c r="C28" s="24" t="s">
        <v>240</v>
      </c>
      <c r="D28" s="24" t="s">
        <v>241</v>
      </c>
      <c r="E28" s="116" t="s">
        <v>242</v>
      </c>
      <c r="F28" s="129"/>
    </row>
    <row r="29" spans="1:6" x14ac:dyDescent="0.2">
      <c r="A29" s="97"/>
      <c r="B29" s="29">
        <v>2.2000000000000002</v>
      </c>
      <c r="C29" s="24">
        <v>0.3</v>
      </c>
      <c r="D29" s="24">
        <v>0.2</v>
      </c>
      <c r="E29" s="117">
        <f>(B29*C29*D29)</f>
        <v>0.13200000000000001</v>
      </c>
      <c r="F29" s="129"/>
    </row>
    <row r="30" spans="1:6" x14ac:dyDescent="0.2">
      <c r="A30" s="97"/>
      <c r="B30" s="29">
        <v>2.2000000000000002</v>
      </c>
      <c r="C30" s="24">
        <v>0.3</v>
      </c>
      <c r="D30" s="24">
        <v>0.2</v>
      </c>
      <c r="E30" s="117">
        <f>(B30*C30*D30)</f>
        <v>0.13200000000000001</v>
      </c>
      <c r="F30" s="129"/>
    </row>
    <row r="31" spans="1:6" x14ac:dyDescent="0.2">
      <c r="A31" s="97"/>
      <c r="B31" s="29">
        <v>1</v>
      </c>
      <c r="C31" s="24">
        <v>0.3</v>
      </c>
      <c r="D31" s="24">
        <v>0.2</v>
      </c>
      <c r="E31" s="117">
        <f>(B31*C31*D31)</f>
        <v>0.06</v>
      </c>
      <c r="F31" s="129"/>
    </row>
    <row r="32" spans="1:6" x14ac:dyDescent="0.2">
      <c r="A32" s="97"/>
      <c r="B32" s="29">
        <v>1</v>
      </c>
      <c r="C32" s="24">
        <v>0.3</v>
      </c>
      <c r="D32" s="24">
        <v>0.2</v>
      </c>
      <c r="E32" s="117">
        <f>ROUND(B32*C32*D32,2)</f>
        <v>0.06</v>
      </c>
      <c r="F32" s="129"/>
    </row>
    <row r="33" spans="1:6" ht="13.5" thickBot="1" x14ac:dyDescent="0.25">
      <c r="A33" s="131"/>
      <c r="B33" s="33"/>
      <c r="C33" s="33"/>
      <c r="D33" s="59" t="s">
        <v>242</v>
      </c>
      <c r="E33" s="119">
        <f>SUM(E29:E32)</f>
        <v>0.38400000000000001</v>
      </c>
      <c r="F33" s="129"/>
    </row>
    <row r="34" spans="1:6" ht="13.5" thickBot="1" x14ac:dyDescent="0.25">
      <c r="A34" s="47"/>
      <c r="B34" s="48"/>
      <c r="C34" s="76" t="s">
        <v>244</v>
      </c>
      <c r="D34" s="487">
        <f>E26+E33</f>
        <v>1.0640000000000001</v>
      </c>
      <c r="E34" s="461"/>
      <c r="F34" s="129"/>
    </row>
    <row r="35" spans="1:6" ht="26.25" thickBot="1" x14ac:dyDescent="0.25">
      <c r="A35" s="150" t="s">
        <v>21</v>
      </c>
      <c r="B35" s="2">
        <v>102487</v>
      </c>
      <c r="C35" s="5" t="s">
        <v>378</v>
      </c>
      <c r="D35" s="153" t="s">
        <v>20</v>
      </c>
      <c r="E35" s="154">
        <v>1.06</v>
      </c>
      <c r="F35" s="155"/>
    </row>
    <row r="36" spans="1:6" x14ac:dyDescent="0.2">
      <c r="A36" s="492" t="s">
        <v>238</v>
      </c>
      <c r="B36" s="501"/>
      <c r="C36" s="501"/>
      <c r="D36" s="501"/>
      <c r="E36" s="501"/>
      <c r="F36" s="129"/>
    </row>
    <row r="37" spans="1:6" x14ac:dyDescent="0.2">
      <c r="A37" s="97"/>
      <c r="B37" s="24" t="s">
        <v>239</v>
      </c>
      <c r="C37" s="24" t="s">
        <v>240</v>
      </c>
      <c r="D37" s="24" t="s">
        <v>241</v>
      </c>
      <c r="E37" s="116" t="s">
        <v>242</v>
      </c>
      <c r="F37" s="129"/>
    </row>
    <row r="38" spans="1:6" x14ac:dyDescent="0.2">
      <c r="A38" s="97"/>
      <c r="B38" s="29">
        <v>3.7</v>
      </c>
      <c r="C38" s="24">
        <v>0.3</v>
      </c>
      <c r="D38" s="24">
        <v>0.2</v>
      </c>
      <c r="E38" s="117">
        <f>ROUND(B38*C38*D38,2)</f>
        <v>0.22</v>
      </c>
      <c r="F38" s="129"/>
    </row>
    <row r="39" spans="1:6" x14ac:dyDescent="0.2">
      <c r="A39" s="97"/>
      <c r="B39" s="29">
        <v>3.7</v>
      </c>
      <c r="C39" s="24">
        <v>0.3</v>
      </c>
      <c r="D39" s="24">
        <v>0.2</v>
      </c>
      <c r="E39" s="117">
        <f>ROUND(B39*C39*D39,2)</f>
        <v>0.22</v>
      </c>
      <c r="F39" s="129"/>
    </row>
    <row r="40" spans="1:6" x14ac:dyDescent="0.2">
      <c r="A40" s="97"/>
      <c r="B40" s="29">
        <v>2</v>
      </c>
      <c r="C40" s="24">
        <v>0.3</v>
      </c>
      <c r="D40" s="24">
        <v>0.2</v>
      </c>
      <c r="E40" s="117">
        <f>ROUND(B40*C40*D40,2)</f>
        <v>0.12</v>
      </c>
      <c r="F40" s="129"/>
    </row>
    <row r="41" spans="1:6" x14ac:dyDescent="0.2">
      <c r="A41" s="97"/>
      <c r="B41" s="29">
        <v>2</v>
      </c>
      <c r="C41" s="24">
        <v>0.3</v>
      </c>
      <c r="D41" s="24">
        <v>0.2</v>
      </c>
      <c r="E41" s="117">
        <f>ROUND(B41*C41*D41,2)</f>
        <v>0.12</v>
      </c>
      <c r="F41" s="129"/>
    </row>
    <row r="42" spans="1:6" x14ac:dyDescent="0.2">
      <c r="A42" s="97"/>
      <c r="B42" s="24"/>
      <c r="C42" s="24"/>
      <c r="D42" s="58" t="s">
        <v>242</v>
      </c>
      <c r="E42" s="118">
        <f>SUM(E38:E41)</f>
        <v>0.68</v>
      </c>
      <c r="F42" s="129"/>
    </row>
    <row r="43" spans="1:6" x14ac:dyDescent="0.2">
      <c r="A43" s="492" t="s">
        <v>243</v>
      </c>
      <c r="B43" s="493"/>
      <c r="C43" s="493"/>
      <c r="D43" s="493"/>
      <c r="E43" s="493"/>
      <c r="F43" s="129"/>
    </row>
    <row r="44" spans="1:6" x14ac:dyDescent="0.2">
      <c r="A44" s="130"/>
      <c r="B44" s="24" t="s">
        <v>239</v>
      </c>
      <c r="C44" s="24" t="s">
        <v>240</v>
      </c>
      <c r="D44" s="24" t="s">
        <v>241</v>
      </c>
      <c r="E44" s="116" t="s">
        <v>242</v>
      </c>
      <c r="F44" s="129"/>
    </row>
    <row r="45" spans="1:6" x14ac:dyDescent="0.2">
      <c r="A45" s="97"/>
      <c r="B45" s="29">
        <v>2.2000000000000002</v>
      </c>
      <c r="C45" s="24">
        <v>0.3</v>
      </c>
      <c r="D45" s="24">
        <v>0.2</v>
      </c>
      <c r="E45" s="117">
        <f>(B45*C45*D45)</f>
        <v>0.13200000000000001</v>
      </c>
      <c r="F45" s="129"/>
    </row>
    <row r="46" spans="1:6" x14ac:dyDescent="0.2">
      <c r="A46" s="97"/>
      <c r="B46" s="29">
        <v>2.2000000000000002</v>
      </c>
      <c r="C46" s="24">
        <v>0.3</v>
      </c>
      <c r="D46" s="24">
        <v>0.2</v>
      </c>
      <c r="E46" s="117">
        <f>(B46*C46*D46)</f>
        <v>0.13200000000000001</v>
      </c>
      <c r="F46" s="129"/>
    </row>
    <row r="47" spans="1:6" x14ac:dyDescent="0.2">
      <c r="A47" s="97"/>
      <c r="B47" s="29">
        <v>1</v>
      </c>
      <c r="C47" s="24">
        <v>0.3</v>
      </c>
      <c r="D47" s="24">
        <v>0.2</v>
      </c>
      <c r="E47" s="117">
        <f>(B47*C47*D47)</f>
        <v>0.06</v>
      </c>
      <c r="F47" s="129"/>
    </row>
    <row r="48" spans="1:6" x14ac:dyDescent="0.2">
      <c r="A48" s="97"/>
      <c r="B48" s="29">
        <v>1</v>
      </c>
      <c r="C48" s="24">
        <v>0.3</v>
      </c>
      <c r="D48" s="24">
        <v>0.2</v>
      </c>
      <c r="E48" s="117">
        <f>ROUND(B48*C48*D48,2)</f>
        <v>0.06</v>
      </c>
      <c r="F48" s="129"/>
    </row>
    <row r="49" spans="1:6" ht="13.5" thickBot="1" x14ac:dyDescent="0.25">
      <c r="A49" s="131"/>
      <c r="B49" s="33"/>
      <c r="C49" s="33"/>
      <c r="D49" s="59" t="s">
        <v>242</v>
      </c>
      <c r="E49" s="119">
        <f>SUM(E45:E48)</f>
        <v>0.38400000000000001</v>
      </c>
      <c r="F49" s="129"/>
    </row>
    <row r="50" spans="1:6" ht="13.5" thickBot="1" x14ac:dyDescent="0.25">
      <c r="A50" s="470" t="s">
        <v>244</v>
      </c>
      <c r="B50" s="471"/>
      <c r="C50" s="471"/>
      <c r="D50" s="488">
        <v>1.06</v>
      </c>
      <c r="E50" s="472"/>
      <c r="F50" s="132"/>
    </row>
    <row r="51" spans="1:6" ht="13.5" thickBot="1" x14ac:dyDescent="0.25">
      <c r="A51" s="169" t="s">
        <v>23</v>
      </c>
      <c r="B51" s="170"/>
      <c r="C51" s="499" t="s">
        <v>24</v>
      </c>
      <c r="D51" s="500"/>
      <c r="E51" s="500"/>
      <c r="F51" s="502"/>
    </row>
    <row r="52" spans="1:6" ht="64.5" thickBot="1" x14ac:dyDescent="0.25">
      <c r="A52" s="150" t="s">
        <v>25</v>
      </c>
      <c r="B52" s="9">
        <v>103331</v>
      </c>
      <c r="C52" s="5" t="s">
        <v>172</v>
      </c>
      <c r="D52" s="153" t="s">
        <v>15</v>
      </c>
      <c r="E52" s="154">
        <v>16.600000000000001</v>
      </c>
      <c r="F52" s="155"/>
    </row>
    <row r="53" spans="1:6" x14ac:dyDescent="0.2">
      <c r="A53" s="171"/>
      <c r="B53" s="53"/>
      <c r="C53" s="46" t="s">
        <v>246</v>
      </c>
      <c r="D53" s="46"/>
      <c r="E53" s="69"/>
      <c r="F53" s="129"/>
    </row>
    <row r="54" spans="1:6" x14ac:dyDescent="0.2">
      <c r="A54" s="89"/>
      <c r="B54" s="38" t="s">
        <v>239</v>
      </c>
      <c r="C54" s="24" t="s">
        <v>240</v>
      </c>
      <c r="D54" s="24" t="s">
        <v>242</v>
      </c>
      <c r="E54" s="66"/>
      <c r="F54" s="129"/>
    </row>
    <row r="55" spans="1:6" x14ac:dyDescent="0.2">
      <c r="A55" s="89"/>
      <c r="B55" s="39">
        <v>1.4</v>
      </c>
      <c r="C55" s="29">
        <v>3.1</v>
      </c>
      <c r="D55" s="29">
        <f>B55*C55</f>
        <v>4.34</v>
      </c>
      <c r="E55" s="66"/>
      <c r="F55" s="129"/>
    </row>
    <row r="56" spans="1:6" x14ac:dyDescent="0.2">
      <c r="A56" s="89"/>
      <c r="B56" s="39">
        <v>1.25</v>
      </c>
      <c r="C56" s="29">
        <v>3.1</v>
      </c>
      <c r="D56" s="29">
        <f>B56*C56</f>
        <v>3.875</v>
      </c>
      <c r="E56" s="66"/>
      <c r="F56" s="129"/>
    </row>
    <row r="57" spans="1:6" x14ac:dyDescent="0.2">
      <c r="A57" s="89"/>
      <c r="B57" s="39"/>
      <c r="C57" s="40" t="s">
        <v>242</v>
      </c>
      <c r="D57" s="30">
        <f>SUM(D55:D56)</f>
        <v>8.2149999999999999</v>
      </c>
      <c r="E57" s="66"/>
      <c r="F57" s="129"/>
    </row>
    <row r="58" spans="1:6" x14ac:dyDescent="0.2">
      <c r="A58" s="89"/>
      <c r="B58" s="34"/>
      <c r="C58" s="35" t="s">
        <v>247</v>
      </c>
      <c r="D58" s="37"/>
      <c r="E58" s="83"/>
      <c r="F58" s="129"/>
    </row>
    <row r="59" spans="1:6" x14ac:dyDescent="0.2">
      <c r="A59" s="89"/>
      <c r="B59" s="38" t="s">
        <v>239</v>
      </c>
      <c r="C59" s="24" t="s">
        <v>240</v>
      </c>
      <c r="D59" s="24" t="s">
        <v>242</v>
      </c>
      <c r="E59" s="83"/>
      <c r="F59" s="129"/>
    </row>
    <row r="60" spans="1:6" x14ac:dyDescent="0.2">
      <c r="A60" s="89"/>
      <c r="B60" s="39">
        <v>2.0499999999999998</v>
      </c>
      <c r="C60" s="29">
        <v>2.4</v>
      </c>
      <c r="D60" s="29">
        <f>B60*C60</f>
        <v>4.919999999999999</v>
      </c>
      <c r="E60" s="83"/>
      <c r="F60" s="129"/>
    </row>
    <row r="61" spans="1:6" x14ac:dyDescent="0.2">
      <c r="A61" s="89"/>
      <c r="B61" s="39">
        <v>1.1000000000000001</v>
      </c>
      <c r="C61" s="29">
        <v>2.4</v>
      </c>
      <c r="D61" s="29">
        <f>B61*C61</f>
        <v>2.64</v>
      </c>
      <c r="E61" s="83"/>
      <c r="F61" s="129"/>
    </row>
    <row r="62" spans="1:6" x14ac:dyDescent="0.2">
      <c r="A62" s="89"/>
      <c r="B62" s="39"/>
      <c r="C62" s="40" t="s">
        <v>242</v>
      </c>
      <c r="D62" s="30">
        <f>SUM(D60:D61)</f>
        <v>7.5599999999999987</v>
      </c>
      <c r="E62" s="83"/>
      <c r="F62" s="129"/>
    </row>
    <row r="63" spans="1:6" x14ac:dyDescent="0.2">
      <c r="A63" s="89"/>
      <c r="B63" s="34"/>
      <c r="C63" s="35" t="s">
        <v>245</v>
      </c>
      <c r="D63" s="20"/>
      <c r="E63" s="83"/>
      <c r="F63" s="129"/>
    </row>
    <row r="64" spans="1:6" x14ac:dyDescent="0.2">
      <c r="A64" s="89"/>
      <c r="B64" s="38" t="s">
        <v>239</v>
      </c>
      <c r="C64" s="24" t="s">
        <v>240</v>
      </c>
      <c r="D64" s="24" t="s">
        <v>242</v>
      </c>
      <c r="E64" s="83"/>
      <c r="F64" s="129"/>
    </row>
    <row r="65" spans="1:6" x14ac:dyDescent="0.2">
      <c r="A65" s="89"/>
      <c r="B65" s="39">
        <v>0.8</v>
      </c>
      <c r="C65" s="29">
        <v>2.7</v>
      </c>
      <c r="D65" s="29">
        <f>B65*C65</f>
        <v>2.16</v>
      </c>
      <c r="E65" s="83"/>
      <c r="F65" s="129"/>
    </row>
    <row r="66" spans="1:6" x14ac:dyDescent="0.2">
      <c r="A66" s="89"/>
      <c r="B66" s="39"/>
      <c r="C66" s="40" t="s">
        <v>242</v>
      </c>
      <c r="D66" s="30">
        <f>SUM(D65:D65)</f>
        <v>2.16</v>
      </c>
      <c r="E66" s="83"/>
      <c r="F66" s="129"/>
    </row>
    <row r="67" spans="1:6" x14ac:dyDescent="0.2">
      <c r="A67" s="89"/>
      <c r="B67" s="34"/>
      <c r="C67" s="35" t="s">
        <v>248</v>
      </c>
      <c r="D67" s="31"/>
      <c r="E67" s="120"/>
      <c r="F67" s="129"/>
    </row>
    <row r="68" spans="1:6" x14ac:dyDescent="0.2">
      <c r="A68" s="89"/>
      <c r="B68" s="38" t="s">
        <v>239</v>
      </c>
      <c r="C68" s="24" t="s">
        <v>240</v>
      </c>
      <c r="D68" s="30"/>
      <c r="E68" s="72"/>
      <c r="F68" s="129"/>
    </row>
    <row r="69" spans="1:6" x14ac:dyDescent="0.2">
      <c r="A69" s="89"/>
      <c r="B69" s="41">
        <v>1.1000000000000001</v>
      </c>
      <c r="C69" s="42">
        <v>0.3</v>
      </c>
      <c r="D69" s="37" t="s">
        <v>249</v>
      </c>
      <c r="E69" s="121">
        <v>0.16</v>
      </c>
      <c r="F69" s="129"/>
    </row>
    <row r="70" spans="1:6" x14ac:dyDescent="0.2">
      <c r="A70" s="90"/>
      <c r="B70" s="39"/>
      <c r="C70" s="29"/>
      <c r="D70" s="223" t="s">
        <v>242</v>
      </c>
      <c r="E70" s="115">
        <f>E69</f>
        <v>0.16</v>
      </c>
      <c r="F70" s="129"/>
    </row>
    <row r="71" spans="1:6" s="208" customFormat="1" x14ac:dyDescent="0.2">
      <c r="A71" s="218"/>
      <c r="B71" s="50"/>
      <c r="C71" s="29" t="s">
        <v>317</v>
      </c>
      <c r="D71" s="40">
        <v>1.26</v>
      </c>
      <c r="E71" s="123" t="s">
        <v>321</v>
      </c>
      <c r="F71" s="129"/>
    </row>
    <row r="72" spans="1:6" s="208" customFormat="1" x14ac:dyDescent="0.2">
      <c r="A72" s="218"/>
      <c r="B72" s="50"/>
      <c r="C72" s="29" t="s">
        <v>318</v>
      </c>
      <c r="D72" s="222">
        <v>0.24</v>
      </c>
      <c r="E72" s="123" t="s">
        <v>321</v>
      </c>
      <c r="F72" s="129"/>
    </row>
    <row r="73" spans="1:6" ht="13.5" thickBot="1" x14ac:dyDescent="0.25">
      <c r="A73" s="489" t="s">
        <v>244</v>
      </c>
      <c r="B73" s="490"/>
      <c r="C73" s="490"/>
      <c r="D73" s="43">
        <f>D57+D62+D66+E70-D71-D72</f>
        <v>16.594999999999999</v>
      </c>
      <c r="E73" s="120"/>
      <c r="F73" s="129"/>
    </row>
    <row r="74" spans="1:6" ht="39" thickBot="1" x14ac:dyDescent="0.25">
      <c r="A74" s="174" t="s">
        <v>26</v>
      </c>
      <c r="B74" s="251" t="s">
        <v>174</v>
      </c>
      <c r="C74" s="252" t="s">
        <v>173</v>
      </c>
      <c r="D74" s="253" t="s">
        <v>15</v>
      </c>
      <c r="E74" s="154">
        <v>0.24</v>
      </c>
      <c r="F74" s="155" t="s">
        <v>313</v>
      </c>
    </row>
    <row r="75" spans="1:6" ht="27.6" customHeight="1" thickBot="1" x14ac:dyDescent="0.25">
      <c r="A75" s="169" t="s">
        <v>28</v>
      </c>
      <c r="B75" s="170"/>
      <c r="C75" s="499" t="s">
        <v>29</v>
      </c>
      <c r="D75" s="500"/>
      <c r="E75" s="500"/>
      <c r="F75" s="502"/>
    </row>
    <row r="76" spans="1:6" ht="39" thickBot="1" x14ac:dyDescent="0.25">
      <c r="A76" s="150" t="s">
        <v>30</v>
      </c>
      <c r="B76" s="151">
        <v>87878</v>
      </c>
      <c r="C76" s="152" t="s">
        <v>175</v>
      </c>
      <c r="D76" s="153" t="s">
        <v>15</v>
      </c>
      <c r="E76" s="250">
        <v>31.61</v>
      </c>
      <c r="F76" s="155"/>
    </row>
    <row r="77" spans="1:6" x14ac:dyDescent="0.2">
      <c r="A77" s="171"/>
      <c r="B77" s="53"/>
      <c r="C77" s="46" t="s">
        <v>246</v>
      </c>
      <c r="D77" s="46"/>
      <c r="E77" s="69"/>
      <c r="F77" s="129"/>
    </row>
    <row r="78" spans="1:6" x14ac:dyDescent="0.2">
      <c r="A78" s="89"/>
      <c r="B78" s="38" t="s">
        <v>239</v>
      </c>
      <c r="C78" s="24" t="s">
        <v>240</v>
      </c>
      <c r="D78" s="24" t="s">
        <v>242</v>
      </c>
      <c r="E78" s="66"/>
      <c r="F78" s="129"/>
    </row>
    <row r="79" spans="1:6" x14ac:dyDescent="0.2">
      <c r="A79" s="89"/>
      <c r="B79" s="39">
        <v>1.4</v>
      </c>
      <c r="C79" s="29">
        <v>3.1</v>
      </c>
      <c r="D79" s="29">
        <f>B79*C79</f>
        <v>4.34</v>
      </c>
      <c r="E79" s="66"/>
      <c r="F79" s="129"/>
    </row>
    <row r="80" spans="1:6" x14ac:dyDescent="0.2">
      <c r="A80" s="89"/>
      <c r="B80" s="39">
        <v>1.25</v>
      </c>
      <c r="C80" s="29">
        <v>3.1</v>
      </c>
      <c r="D80" s="29">
        <f>B80*C80</f>
        <v>3.875</v>
      </c>
      <c r="E80" s="66"/>
      <c r="F80" s="129"/>
    </row>
    <row r="81" spans="1:6" x14ac:dyDescent="0.2">
      <c r="A81" s="89"/>
      <c r="B81" s="39"/>
      <c r="C81" s="40" t="s">
        <v>242</v>
      </c>
      <c r="D81" s="30">
        <f>SUM(D79:D80)</f>
        <v>8.2149999999999999</v>
      </c>
      <c r="E81" s="66"/>
      <c r="F81" s="129"/>
    </row>
    <row r="82" spans="1:6" x14ac:dyDescent="0.2">
      <c r="A82" s="89"/>
      <c r="B82" s="34"/>
      <c r="C82" s="35" t="s">
        <v>247</v>
      </c>
      <c r="D82" s="37"/>
      <c r="E82" s="83"/>
      <c r="F82" s="129"/>
    </row>
    <row r="83" spans="1:6" x14ac:dyDescent="0.2">
      <c r="A83" s="89"/>
      <c r="B83" s="38" t="s">
        <v>239</v>
      </c>
      <c r="C83" s="24" t="s">
        <v>240</v>
      </c>
      <c r="D83" s="24" t="s">
        <v>242</v>
      </c>
      <c r="E83" s="83"/>
      <c r="F83" s="129"/>
    </row>
    <row r="84" spans="1:6" x14ac:dyDescent="0.2">
      <c r="A84" s="89"/>
      <c r="B84" s="39">
        <v>2.0499999999999998</v>
      </c>
      <c r="C84" s="29">
        <v>2.4</v>
      </c>
      <c r="D84" s="29">
        <f>B84*C84</f>
        <v>4.919999999999999</v>
      </c>
      <c r="E84" s="83"/>
      <c r="F84" s="129"/>
    </row>
    <row r="85" spans="1:6" x14ac:dyDescent="0.2">
      <c r="A85" s="89"/>
      <c r="B85" s="39">
        <v>1.1000000000000001</v>
      </c>
      <c r="C85" s="29">
        <v>2.4</v>
      </c>
      <c r="D85" s="29">
        <f>B85*C85</f>
        <v>2.64</v>
      </c>
      <c r="E85" s="83"/>
      <c r="F85" s="129"/>
    </row>
    <row r="86" spans="1:6" x14ac:dyDescent="0.2">
      <c r="A86" s="89"/>
      <c r="B86" s="39"/>
      <c r="C86" s="40" t="s">
        <v>242</v>
      </c>
      <c r="D86" s="30">
        <f>SUM(D84:D85)</f>
        <v>7.5599999999999987</v>
      </c>
      <c r="E86" s="83"/>
      <c r="F86" s="129"/>
    </row>
    <row r="87" spans="1:6" x14ac:dyDescent="0.2">
      <c r="A87" s="89"/>
      <c r="B87" s="34"/>
      <c r="C87" s="35" t="s">
        <v>245</v>
      </c>
      <c r="D87" s="20"/>
      <c r="E87" s="83"/>
      <c r="F87" s="129"/>
    </row>
    <row r="88" spans="1:6" x14ac:dyDescent="0.2">
      <c r="A88" s="89"/>
      <c r="B88" s="38" t="s">
        <v>239</v>
      </c>
      <c r="C88" s="24" t="s">
        <v>240</v>
      </c>
      <c r="D88" s="24" t="s">
        <v>242</v>
      </c>
      <c r="E88" s="83"/>
      <c r="F88" s="129"/>
    </row>
    <row r="89" spans="1:6" x14ac:dyDescent="0.2">
      <c r="A89" s="89"/>
      <c r="B89" s="39">
        <v>0.8</v>
      </c>
      <c r="C89" s="29">
        <v>2.7</v>
      </c>
      <c r="D89" s="29">
        <f>B89*C89</f>
        <v>2.16</v>
      </c>
      <c r="E89" s="83"/>
      <c r="F89" s="129"/>
    </row>
    <row r="90" spans="1:6" x14ac:dyDescent="0.2">
      <c r="A90" s="89"/>
      <c r="B90" s="39"/>
      <c r="C90" s="40" t="s">
        <v>242</v>
      </c>
      <c r="D90" s="30">
        <f>SUM(D89:D89)</f>
        <v>2.16</v>
      </c>
      <c r="E90" s="83"/>
      <c r="F90" s="129"/>
    </row>
    <row r="91" spans="1:6" x14ac:dyDescent="0.2">
      <c r="A91" s="89"/>
      <c r="B91" s="34"/>
      <c r="C91" s="35" t="s">
        <v>248</v>
      </c>
      <c r="D91" s="31"/>
      <c r="E91" s="120"/>
      <c r="F91" s="129"/>
    </row>
    <row r="92" spans="1:6" x14ac:dyDescent="0.2">
      <c r="A92" s="89"/>
      <c r="B92" s="38" t="s">
        <v>239</v>
      </c>
      <c r="C92" s="24" t="s">
        <v>240</v>
      </c>
      <c r="D92" s="30"/>
      <c r="E92" s="72"/>
      <c r="F92" s="129"/>
    </row>
    <row r="93" spans="1:6" x14ac:dyDescent="0.2">
      <c r="A93" s="90"/>
      <c r="B93" s="41">
        <v>1.1000000000000001</v>
      </c>
      <c r="C93" s="42">
        <v>0.3</v>
      </c>
      <c r="D93" s="37" t="s">
        <v>249</v>
      </c>
      <c r="E93" s="121">
        <v>0.16</v>
      </c>
      <c r="F93" s="129"/>
    </row>
    <row r="94" spans="1:6" x14ac:dyDescent="0.2">
      <c r="A94" s="221"/>
      <c r="B94" s="50"/>
      <c r="C94" s="35"/>
      <c r="D94" s="224" t="s">
        <v>242</v>
      </c>
      <c r="E94" s="115">
        <f>E93</f>
        <v>0.16</v>
      </c>
      <c r="F94" s="129"/>
    </row>
    <row r="95" spans="1:6" s="208" customFormat="1" x14ac:dyDescent="0.2">
      <c r="A95" s="221"/>
      <c r="B95" s="50"/>
      <c r="C95" s="29" t="s">
        <v>317</v>
      </c>
      <c r="D95" s="40">
        <v>1.26</v>
      </c>
      <c r="E95" s="123" t="s">
        <v>321</v>
      </c>
      <c r="F95" s="129"/>
    </row>
    <row r="96" spans="1:6" s="208" customFormat="1" x14ac:dyDescent="0.2">
      <c r="A96" s="221"/>
      <c r="B96" s="50"/>
      <c r="C96" s="51" t="s">
        <v>318</v>
      </c>
      <c r="D96" s="222">
        <v>0.24</v>
      </c>
      <c r="E96" s="246" t="s">
        <v>321</v>
      </c>
      <c r="F96" s="129"/>
    </row>
    <row r="97" spans="1:6" s="208" customFormat="1" x14ac:dyDescent="0.2">
      <c r="A97" s="221"/>
      <c r="B97" s="272"/>
      <c r="C97" s="29" t="s">
        <v>348</v>
      </c>
      <c r="D97" s="30">
        <f>D81+D86+D90+E94-D95-D96</f>
        <v>16.594999999999999</v>
      </c>
      <c r="E97" s="247"/>
      <c r="F97" s="129"/>
    </row>
    <row r="98" spans="1:6" s="208" customFormat="1" x14ac:dyDescent="0.2">
      <c r="A98" s="221"/>
      <c r="B98" s="272"/>
      <c r="C98" s="269" t="s">
        <v>349</v>
      </c>
      <c r="D98" s="30">
        <v>33.200000000000003</v>
      </c>
      <c r="E98" s="247"/>
      <c r="F98" s="129"/>
    </row>
    <row r="99" spans="1:6" s="208" customFormat="1" x14ac:dyDescent="0.2">
      <c r="A99" s="221"/>
      <c r="B99" s="39"/>
      <c r="C99" s="29" t="s">
        <v>347</v>
      </c>
      <c r="D99" s="40">
        <v>1.59</v>
      </c>
      <c r="E99" s="246" t="s">
        <v>321</v>
      </c>
      <c r="F99" s="129"/>
    </row>
    <row r="100" spans="1:6" s="208" customFormat="1" x14ac:dyDescent="0.2">
      <c r="A100" s="221"/>
      <c r="B100" s="39"/>
      <c r="C100" s="29"/>
      <c r="D100" s="40"/>
      <c r="E100" s="247"/>
      <c r="F100" s="129"/>
    </row>
    <row r="101" spans="1:6" x14ac:dyDescent="0.2">
      <c r="A101" s="503" t="s">
        <v>218</v>
      </c>
      <c r="B101" s="503"/>
      <c r="C101" s="503"/>
      <c r="D101" s="30">
        <f>D98-D99</f>
        <v>31.610000000000003</v>
      </c>
      <c r="E101" s="69"/>
      <c r="F101" s="129"/>
    </row>
    <row r="102" spans="1:6" ht="13.5" thickBot="1" x14ac:dyDescent="0.25">
      <c r="A102" s="242"/>
      <c r="B102" s="243"/>
      <c r="C102" s="273"/>
      <c r="D102" s="45"/>
      <c r="E102" s="167"/>
      <c r="F102" s="129"/>
    </row>
    <row r="103" spans="1:6" ht="51.75" thickBot="1" x14ac:dyDescent="0.25">
      <c r="A103" s="150" t="s">
        <v>31</v>
      </c>
      <c r="B103" s="151">
        <v>87530</v>
      </c>
      <c r="C103" s="152" t="s">
        <v>176</v>
      </c>
      <c r="D103" s="153" t="s">
        <v>15</v>
      </c>
      <c r="E103" s="250">
        <v>21.54</v>
      </c>
      <c r="F103" s="155"/>
    </row>
    <row r="104" spans="1:6" x14ac:dyDescent="0.2">
      <c r="A104" s="168"/>
      <c r="B104" s="53"/>
      <c r="C104" s="46" t="s">
        <v>250</v>
      </c>
      <c r="D104" s="46"/>
      <c r="E104" s="160"/>
      <c r="F104" s="129"/>
    </row>
    <row r="105" spans="1:6" x14ac:dyDescent="0.2">
      <c r="A105" s="91"/>
      <c r="B105" s="38" t="s">
        <v>239</v>
      </c>
      <c r="C105" s="24" t="s">
        <v>240</v>
      </c>
      <c r="D105" s="24" t="s">
        <v>242</v>
      </c>
      <c r="E105" s="122"/>
      <c r="F105" s="129"/>
    </row>
    <row r="106" spans="1:6" x14ac:dyDescent="0.2">
      <c r="A106" s="91"/>
      <c r="B106" s="39">
        <v>1.9</v>
      </c>
      <c r="C106" s="29">
        <v>0.9</v>
      </c>
      <c r="D106" s="29">
        <f>B106*C106</f>
        <v>1.71</v>
      </c>
      <c r="E106" s="122"/>
      <c r="F106" s="129"/>
    </row>
    <row r="107" spans="1:6" x14ac:dyDescent="0.2">
      <c r="A107" s="91"/>
      <c r="B107" s="39">
        <v>1.9</v>
      </c>
      <c r="C107" s="29">
        <v>0.6</v>
      </c>
      <c r="D107" s="29">
        <f>B107*C107</f>
        <v>1.1399999999999999</v>
      </c>
      <c r="E107" s="122"/>
      <c r="F107" s="129"/>
    </row>
    <row r="108" spans="1:6" x14ac:dyDescent="0.2">
      <c r="A108" s="91"/>
      <c r="B108" s="39">
        <v>1.1000000000000001</v>
      </c>
      <c r="C108" s="29">
        <v>0.6</v>
      </c>
      <c r="D108" s="29">
        <f>B108*C108</f>
        <v>0.66</v>
      </c>
      <c r="E108" s="122"/>
      <c r="F108" s="129"/>
    </row>
    <row r="109" spans="1:6" x14ac:dyDescent="0.2">
      <c r="A109" s="91"/>
      <c r="B109" s="39">
        <v>1.1000000000000001</v>
      </c>
      <c r="C109" s="29">
        <v>0.6</v>
      </c>
      <c r="D109" s="29">
        <f>B109*C109</f>
        <v>0.66</v>
      </c>
      <c r="E109" s="122"/>
      <c r="F109" s="129"/>
    </row>
    <row r="110" spans="1:6" x14ac:dyDescent="0.2">
      <c r="A110" s="135"/>
      <c r="B110" s="50">
        <v>1.1000000000000001</v>
      </c>
      <c r="C110" s="51">
        <v>0.3</v>
      </c>
      <c r="D110" s="51" t="s">
        <v>251</v>
      </c>
      <c r="E110" s="122">
        <f>B110*C110</f>
        <v>0.33</v>
      </c>
      <c r="F110" s="129"/>
    </row>
    <row r="111" spans="1:6" x14ac:dyDescent="0.2">
      <c r="A111" s="485" t="s">
        <v>244</v>
      </c>
      <c r="B111" s="485"/>
      <c r="C111" s="485"/>
      <c r="D111" s="30">
        <f>D106+D107+D108+D109+E110</f>
        <v>4.5</v>
      </c>
      <c r="E111" s="165"/>
      <c r="F111" s="129"/>
    </row>
    <row r="112" spans="1:6" s="208" customFormat="1" x14ac:dyDescent="0.2">
      <c r="A112" s="218"/>
      <c r="B112" s="38"/>
      <c r="C112" s="24" t="s">
        <v>254</v>
      </c>
      <c r="D112" s="24"/>
      <c r="E112" s="232"/>
      <c r="F112" s="229"/>
    </row>
    <row r="113" spans="1:6" s="208" customFormat="1" x14ac:dyDescent="0.2">
      <c r="A113" s="140"/>
      <c r="B113" s="53" t="s">
        <v>239</v>
      </c>
      <c r="C113" s="46" t="s">
        <v>240</v>
      </c>
      <c r="D113" s="159" t="s">
        <v>242</v>
      </c>
      <c r="E113" s="25"/>
      <c r="F113" s="229"/>
    </row>
    <row r="114" spans="1:6" s="208" customFormat="1" x14ac:dyDescent="0.2">
      <c r="A114" s="86"/>
      <c r="B114" s="39">
        <v>1.4</v>
      </c>
      <c r="C114" s="29">
        <v>3.1</v>
      </c>
      <c r="D114" s="117">
        <f>B114*C114</f>
        <v>4.34</v>
      </c>
      <c r="E114" s="25"/>
      <c r="F114" s="229"/>
    </row>
    <row r="115" spans="1:6" s="208" customFormat="1" x14ac:dyDescent="0.2">
      <c r="A115" s="86"/>
      <c r="B115" s="39">
        <v>0.8</v>
      </c>
      <c r="C115" s="29">
        <v>2.7</v>
      </c>
      <c r="D115" s="117">
        <f>B115*C115</f>
        <v>2.16</v>
      </c>
      <c r="E115" s="25"/>
      <c r="F115" s="229"/>
    </row>
    <row r="116" spans="1:6" s="208" customFormat="1" x14ac:dyDescent="0.2">
      <c r="A116" s="86"/>
      <c r="B116" s="54"/>
      <c r="C116" s="218" t="s">
        <v>242</v>
      </c>
      <c r="D116" s="118">
        <f>SUM(D114:D115)</f>
        <v>6.5</v>
      </c>
      <c r="E116" s="25"/>
      <c r="F116" s="229"/>
    </row>
    <row r="117" spans="1:6" s="208" customFormat="1" x14ac:dyDescent="0.2">
      <c r="A117" s="86"/>
      <c r="B117" s="38"/>
      <c r="C117" s="24" t="s">
        <v>255</v>
      </c>
      <c r="D117" s="116"/>
      <c r="E117" s="25"/>
      <c r="F117" s="229"/>
    </row>
    <row r="118" spans="1:6" s="208" customFormat="1" x14ac:dyDescent="0.2">
      <c r="A118" s="86"/>
      <c r="B118" s="38" t="s">
        <v>239</v>
      </c>
      <c r="C118" s="24" t="s">
        <v>240</v>
      </c>
      <c r="D118" s="116" t="s">
        <v>242</v>
      </c>
      <c r="E118" s="25"/>
      <c r="F118" s="229"/>
    </row>
    <row r="119" spans="1:6" s="208" customFormat="1" x14ac:dyDescent="0.2">
      <c r="A119" s="86"/>
      <c r="B119" s="39">
        <v>2.2000000000000002</v>
      </c>
      <c r="C119" s="29">
        <v>2.4</v>
      </c>
      <c r="D119" s="117">
        <f>B119*C119</f>
        <v>5.28</v>
      </c>
      <c r="E119" s="25"/>
      <c r="F119" s="229"/>
    </row>
    <row r="120" spans="1:6" s="208" customFormat="1" x14ac:dyDescent="0.2">
      <c r="A120" s="86"/>
      <c r="B120" s="55"/>
      <c r="C120" s="218" t="s">
        <v>242</v>
      </c>
      <c r="D120" s="118">
        <f>SUM(D118:D119)</f>
        <v>5.28</v>
      </c>
      <c r="E120" s="25"/>
      <c r="F120" s="229"/>
    </row>
    <row r="121" spans="1:6" s="208" customFormat="1" x14ac:dyDescent="0.2">
      <c r="A121" s="86"/>
      <c r="B121" s="38"/>
      <c r="C121" s="24" t="s">
        <v>256</v>
      </c>
      <c r="D121" s="116"/>
      <c r="E121" s="25"/>
      <c r="F121" s="229"/>
    </row>
    <row r="122" spans="1:6" s="208" customFormat="1" x14ac:dyDescent="0.2">
      <c r="A122" s="86"/>
      <c r="B122" s="38" t="s">
        <v>239</v>
      </c>
      <c r="C122" s="24" t="s">
        <v>240</v>
      </c>
      <c r="D122" s="116" t="s">
        <v>242</v>
      </c>
      <c r="E122" s="25"/>
      <c r="F122" s="229"/>
    </row>
    <row r="123" spans="1:6" s="208" customFormat="1" x14ac:dyDescent="0.2">
      <c r="A123" s="89"/>
      <c r="B123" s="39">
        <v>1.4</v>
      </c>
      <c r="C123" s="230">
        <v>3.1</v>
      </c>
      <c r="D123" s="117">
        <f>B123*C123</f>
        <v>4.34</v>
      </c>
      <c r="E123" s="25"/>
      <c r="F123" s="229"/>
    </row>
    <row r="124" spans="1:6" s="208" customFormat="1" x14ac:dyDescent="0.2">
      <c r="A124" s="89"/>
      <c r="B124" s="231">
        <v>1.4</v>
      </c>
      <c r="C124" s="230">
        <v>2.4</v>
      </c>
      <c r="D124" s="117">
        <f>B124*C124</f>
        <v>3.36</v>
      </c>
      <c r="E124" s="25"/>
      <c r="F124" s="229"/>
    </row>
    <row r="125" spans="1:6" s="208" customFormat="1" x14ac:dyDescent="0.2">
      <c r="A125" s="90"/>
      <c r="B125" s="244">
        <v>1.4</v>
      </c>
      <c r="C125" s="35">
        <v>0.3</v>
      </c>
      <c r="D125" s="117" t="s">
        <v>249</v>
      </c>
      <c r="E125" s="25">
        <v>0.21</v>
      </c>
      <c r="F125" s="229"/>
    </row>
    <row r="126" spans="1:6" s="208" customFormat="1" x14ac:dyDescent="0.2">
      <c r="A126" s="221"/>
      <c r="B126" s="125"/>
      <c r="C126" s="49" t="s">
        <v>242</v>
      </c>
      <c r="D126" s="118">
        <f>D123+D124+E125</f>
        <v>7.9099999999999993</v>
      </c>
      <c r="E126" s="25"/>
      <c r="F126" s="229"/>
    </row>
    <row r="127" spans="1:6" s="208" customFormat="1" x14ac:dyDescent="0.2">
      <c r="A127" s="221"/>
      <c r="B127" s="125"/>
      <c r="C127" s="117" t="s">
        <v>420</v>
      </c>
      <c r="D127" s="40">
        <v>1.26</v>
      </c>
      <c r="E127" s="123" t="s">
        <v>321</v>
      </c>
      <c r="F127" s="229"/>
    </row>
    <row r="128" spans="1:6" s="208" customFormat="1" x14ac:dyDescent="0.2">
      <c r="A128" s="221"/>
      <c r="B128" s="125"/>
      <c r="C128" s="117" t="s">
        <v>327</v>
      </c>
      <c r="D128" s="40">
        <v>0.24</v>
      </c>
      <c r="E128" s="123" t="s">
        <v>321</v>
      </c>
      <c r="F128" s="229"/>
    </row>
    <row r="129" spans="1:6" s="208" customFormat="1" x14ac:dyDescent="0.2">
      <c r="A129" s="217"/>
      <c r="B129" s="218"/>
      <c r="C129" s="116" t="s">
        <v>257</v>
      </c>
      <c r="D129" s="40">
        <v>0.35</v>
      </c>
      <c r="E129" s="123" t="s">
        <v>321</v>
      </c>
      <c r="F129" s="229"/>
    </row>
    <row r="130" spans="1:6" s="208" customFormat="1" ht="13.5" thickBot="1" x14ac:dyDescent="0.25">
      <c r="A130" s="254"/>
      <c r="B130" s="255"/>
      <c r="C130" s="227" t="s">
        <v>333</v>
      </c>
      <c r="D130" s="224">
        <v>0.38</v>
      </c>
      <c r="E130" s="246" t="s">
        <v>321</v>
      </c>
      <c r="F130" s="256"/>
    </row>
    <row r="131" spans="1:6" s="208" customFormat="1" ht="13.5" thickBot="1" x14ac:dyDescent="0.25">
      <c r="A131" s="470" t="s">
        <v>244</v>
      </c>
      <c r="B131" s="471"/>
      <c r="C131" s="472"/>
      <c r="D131" s="44">
        <f>D111+D116+D120+D126-D129-D127-D128-D130</f>
        <v>21.96</v>
      </c>
      <c r="E131" s="257"/>
      <c r="F131" s="172"/>
    </row>
    <row r="132" spans="1:6" ht="64.5" thickBot="1" x14ac:dyDescent="0.25">
      <c r="A132" s="258" t="s">
        <v>32</v>
      </c>
      <c r="B132" s="21">
        <v>87536</v>
      </c>
      <c r="C132" s="22" t="s">
        <v>363</v>
      </c>
      <c r="D132" s="259" t="s">
        <v>15</v>
      </c>
      <c r="E132" s="260">
        <v>10.07</v>
      </c>
      <c r="F132" s="228"/>
    </row>
    <row r="133" spans="1:6" x14ac:dyDescent="0.2">
      <c r="A133" s="136"/>
      <c r="B133" s="53"/>
      <c r="C133" s="46" t="s">
        <v>250</v>
      </c>
      <c r="D133" s="46"/>
      <c r="E133" s="166"/>
      <c r="F133" s="129"/>
    </row>
    <row r="134" spans="1:6" x14ac:dyDescent="0.2">
      <c r="A134" s="136"/>
      <c r="B134" s="38" t="s">
        <v>239</v>
      </c>
      <c r="C134" s="24" t="s">
        <v>240</v>
      </c>
      <c r="D134" s="24" t="s">
        <v>242</v>
      </c>
      <c r="E134" s="123"/>
      <c r="F134" s="129"/>
    </row>
    <row r="135" spans="1:6" x14ac:dyDescent="0.2">
      <c r="A135" s="136"/>
      <c r="B135" s="39">
        <v>1.9</v>
      </c>
      <c r="C135" s="29">
        <v>1.8</v>
      </c>
      <c r="D135" s="29">
        <f>B135*C135</f>
        <v>3.42</v>
      </c>
      <c r="E135" s="123"/>
      <c r="F135" s="129"/>
    </row>
    <row r="136" spans="1:6" x14ac:dyDescent="0.2">
      <c r="A136" s="136"/>
      <c r="B136" s="39">
        <v>1.9</v>
      </c>
      <c r="C136" s="29">
        <v>1.8</v>
      </c>
      <c r="D136" s="29">
        <f>B136*C136</f>
        <v>3.42</v>
      </c>
      <c r="E136" s="123"/>
      <c r="F136" s="129"/>
    </row>
    <row r="137" spans="1:6" x14ac:dyDescent="0.2">
      <c r="A137" s="136"/>
      <c r="B137" s="39">
        <v>1.1000000000000001</v>
      </c>
      <c r="C137" s="29">
        <v>1.8</v>
      </c>
      <c r="D137" s="29">
        <f>B137*C137</f>
        <v>1.9800000000000002</v>
      </c>
      <c r="E137" s="123"/>
      <c r="F137" s="129"/>
    </row>
    <row r="138" spans="1:6" x14ac:dyDescent="0.2">
      <c r="A138" s="136"/>
      <c r="B138" s="39">
        <v>1.1000000000000001</v>
      </c>
      <c r="C138" s="29">
        <v>1.8</v>
      </c>
      <c r="D138" s="29">
        <f>B138*C138</f>
        <v>1.9800000000000002</v>
      </c>
      <c r="E138" s="123"/>
      <c r="F138" s="129"/>
    </row>
    <row r="139" spans="1:6" x14ac:dyDescent="0.2">
      <c r="A139" s="136"/>
      <c r="B139" s="54"/>
      <c r="C139" s="57" t="s">
        <v>242</v>
      </c>
      <c r="D139" s="30">
        <f>SUM(D135:D138)</f>
        <v>10.8</v>
      </c>
      <c r="E139" s="123"/>
      <c r="F139" s="129"/>
    </row>
    <row r="140" spans="1:6" x14ac:dyDescent="0.2">
      <c r="A140" s="136"/>
      <c r="B140" s="54"/>
      <c r="C140" s="24" t="s">
        <v>253</v>
      </c>
      <c r="D140" s="58"/>
      <c r="E140" s="123"/>
      <c r="F140" s="129"/>
    </row>
    <row r="141" spans="1:6" x14ac:dyDescent="0.2">
      <c r="A141" s="136"/>
      <c r="B141" s="38" t="s">
        <v>239</v>
      </c>
      <c r="C141" s="24" t="s">
        <v>240</v>
      </c>
      <c r="D141" s="24" t="s">
        <v>242</v>
      </c>
      <c r="E141" s="123"/>
      <c r="F141" s="129"/>
    </row>
    <row r="142" spans="1:6" x14ac:dyDescent="0.2">
      <c r="A142" s="136"/>
      <c r="B142" s="39">
        <v>0.35</v>
      </c>
      <c r="C142" s="29">
        <v>1</v>
      </c>
      <c r="D142" s="29">
        <f>B142*C142</f>
        <v>0.35</v>
      </c>
      <c r="E142" s="123"/>
      <c r="F142" s="129"/>
    </row>
    <row r="143" spans="1:6" s="208" customFormat="1" ht="13.5" thickBot="1" x14ac:dyDescent="0.25">
      <c r="A143" s="136"/>
      <c r="B143" s="39"/>
      <c r="C143" s="29" t="s">
        <v>320</v>
      </c>
      <c r="D143" s="29">
        <v>1.08</v>
      </c>
      <c r="E143" s="123" t="s">
        <v>321</v>
      </c>
      <c r="F143" s="129"/>
    </row>
    <row r="144" spans="1:6" ht="13.5" thickBot="1" x14ac:dyDescent="0.25">
      <c r="A144" s="440" t="s">
        <v>244</v>
      </c>
      <c r="B144" s="441"/>
      <c r="C144" s="442"/>
      <c r="D144" s="157">
        <f>D139+D142-D143</f>
        <v>10.07</v>
      </c>
      <c r="E144" s="162"/>
      <c r="F144" s="129"/>
    </row>
    <row r="145" spans="1:6" ht="51.75" thickBot="1" x14ac:dyDescent="0.25">
      <c r="A145" s="150" t="s">
        <v>33</v>
      </c>
      <c r="B145" s="21">
        <v>87271</v>
      </c>
      <c r="C145" s="22" t="s">
        <v>371</v>
      </c>
      <c r="D145" s="175" t="s">
        <v>15</v>
      </c>
      <c r="E145" s="250">
        <v>10.07</v>
      </c>
      <c r="F145" s="155"/>
    </row>
    <row r="146" spans="1:6" x14ac:dyDescent="0.2">
      <c r="A146" s="136"/>
      <c r="B146" s="53"/>
      <c r="C146" s="46" t="s">
        <v>250</v>
      </c>
      <c r="D146" s="46"/>
      <c r="E146" s="163"/>
      <c r="F146" s="129"/>
    </row>
    <row r="147" spans="1:6" x14ac:dyDescent="0.2">
      <c r="A147" s="136"/>
      <c r="B147" s="38" t="s">
        <v>239</v>
      </c>
      <c r="C147" s="24" t="s">
        <v>240</v>
      </c>
      <c r="D147" s="24" t="s">
        <v>242</v>
      </c>
      <c r="E147" s="25"/>
      <c r="F147" s="129"/>
    </row>
    <row r="148" spans="1:6" x14ac:dyDescent="0.2">
      <c r="A148" s="136"/>
      <c r="B148" s="39">
        <v>1.9</v>
      </c>
      <c r="C148" s="29">
        <v>1.8</v>
      </c>
      <c r="D148" s="29">
        <f>B148*C148</f>
        <v>3.42</v>
      </c>
      <c r="E148" s="25"/>
      <c r="F148" s="129"/>
    </row>
    <row r="149" spans="1:6" x14ac:dyDescent="0.2">
      <c r="A149" s="136"/>
      <c r="B149" s="39">
        <v>1.9</v>
      </c>
      <c r="C149" s="29">
        <v>1.8</v>
      </c>
      <c r="D149" s="29">
        <f>B149*C149</f>
        <v>3.42</v>
      </c>
      <c r="E149" s="25"/>
      <c r="F149" s="129"/>
    </row>
    <row r="150" spans="1:6" x14ac:dyDescent="0.2">
      <c r="A150" s="136"/>
      <c r="B150" s="39">
        <v>1.1000000000000001</v>
      </c>
      <c r="C150" s="29">
        <v>1.8</v>
      </c>
      <c r="D150" s="29">
        <f>B150*C150</f>
        <v>1.9800000000000002</v>
      </c>
      <c r="E150" s="25"/>
      <c r="F150" s="129"/>
    </row>
    <row r="151" spans="1:6" x14ac:dyDescent="0.2">
      <c r="A151" s="136"/>
      <c r="B151" s="39">
        <v>1.1000000000000001</v>
      </c>
      <c r="C151" s="29">
        <v>1.8</v>
      </c>
      <c r="D151" s="29">
        <f>B151*C151</f>
        <v>1.9800000000000002</v>
      </c>
      <c r="E151" s="25"/>
      <c r="F151" s="129"/>
    </row>
    <row r="152" spans="1:6" x14ac:dyDescent="0.2">
      <c r="A152" s="136"/>
      <c r="B152" s="54"/>
      <c r="C152" s="57" t="s">
        <v>242</v>
      </c>
      <c r="D152" s="30">
        <f>SUM(D148:D151)</f>
        <v>10.8</v>
      </c>
      <c r="E152" s="25"/>
      <c r="F152" s="129"/>
    </row>
    <row r="153" spans="1:6" x14ac:dyDescent="0.2">
      <c r="A153" s="136"/>
      <c r="B153" s="54"/>
      <c r="C153" s="24" t="s">
        <v>253</v>
      </c>
      <c r="D153" s="58"/>
      <c r="E153" s="25"/>
      <c r="F153" s="129"/>
    </row>
    <row r="154" spans="1:6" x14ac:dyDescent="0.2">
      <c r="A154" s="136"/>
      <c r="B154" s="38" t="s">
        <v>239</v>
      </c>
      <c r="C154" s="24" t="s">
        <v>240</v>
      </c>
      <c r="D154" s="24" t="s">
        <v>242</v>
      </c>
      <c r="E154" s="25"/>
      <c r="F154" s="129"/>
    </row>
    <row r="155" spans="1:6" x14ac:dyDescent="0.2">
      <c r="A155" s="136"/>
      <c r="B155" s="39">
        <v>0.35</v>
      </c>
      <c r="C155" s="29">
        <v>1</v>
      </c>
      <c r="D155" s="29">
        <f>B155*C155</f>
        <v>0.35</v>
      </c>
      <c r="E155" s="25"/>
      <c r="F155" s="129"/>
    </row>
    <row r="156" spans="1:6" x14ac:dyDescent="0.2">
      <c r="A156" s="136"/>
      <c r="B156" s="54"/>
      <c r="C156" s="57" t="s">
        <v>242</v>
      </c>
      <c r="D156" s="45">
        <f>D155</f>
        <v>0.35</v>
      </c>
      <c r="E156" s="25"/>
      <c r="F156" s="129"/>
    </row>
    <row r="157" spans="1:6" s="208" customFormat="1" ht="13.5" thickBot="1" x14ac:dyDescent="0.25">
      <c r="A157" s="225"/>
      <c r="B157" s="226"/>
      <c r="C157" s="227" t="s">
        <v>319</v>
      </c>
      <c r="D157" s="29">
        <v>1.08</v>
      </c>
      <c r="E157" s="123" t="s">
        <v>321</v>
      </c>
      <c r="F157" s="129"/>
    </row>
    <row r="158" spans="1:6" x14ac:dyDescent="0.2">
      <c r="A158" s="440" t="s">
        <v>244</v>
      </c>
      <c r="B158" s="441"/>
      <c r="C158" s="442"/>
      <c r="D158" s="196">
        <f>D152+D156-D157</f>
        <v>10.07</v>
      </c>
      <c r="E158" s="158"/>
      <c r="F158" s="129"/>
    </row>
    <row r="159" spans="1:6" ht="10.7" customHeight="1" thickBot="1" x14ac:dyDescent="0.25">
      <c r="A159" s="156" t="s">
        <v>35</v>
      </c>
      <c r="B159" s="124"/>
      <c r="C159" s="497" t="s">
        <v>36</v>
      </c>
      <c r="D159" s="500"/>
      <c r="E159" s="500"/>
      <c r="F159" s="502"/>
    </row>
    <row r="160" spans="1:6" ht="39" thickBot="1" x14ac:dyDescent="0.25">
      <c r="A160" s="150" t="s">
        <v>37</v>
      </c>
      <c r="B160" s="2">
        <v>87757</v>
      </c>
      <c r="C160" s="5" t="s">
        <v>177</v>
      </c>
      <c r="D160" s="153" t="s">
        <v>20</v>
      </c>
      <c r="E160" s="154">
        <v>0.55000000000000004</v>
      </c>
      <c r="F160" s="155"/>
    </row>
    <row r="161" spans="1:6" x14ac:dyDescent="0.2">
      <c r="A161" s="140"/>
      <c r="B161" s="15"/>
      <c r="C161" s="63" t="s">
        <v>258</v>
      </c>
      <c r="D161" s="63"/>
      <c r="E161" s="121"/>
      <c r="F161" s="129"/>
    </row>
    <row r="162" spans="1:6" x14ac:dyDescent="0.2">
      <c r="A162" s="86"/>
      <c r="B162" s="38" t="s">
        <v>239</v>
      </c>
      <c r="C162" s="24" t="s">
        <v>241</v>
      </c>
      <c r="D162" s="3" t="s">
        <v>240</v>
      </c>
      <c r="E162" s="83" t="s">
        <v>242</v>
      </c>
      <c r="F162" s="129"/>
    </row>
    <row r="163" spans="1:6" x14ac:dyDescent="0.2">
      <c r="A163" s="86"/>
      <c r="B163" s="4">
        <v>1.9</v>
      </c>
      <c r="C163" s="20">
        <v>1.1000000000000001</v>
      </c>
      <c r="D163" s="29">
        <v>0.1</v>
      </c>
      <c r="E163" s="83">
        <f>B163*C163*D163</f>
        <v>0.20899999999999999</v>
      </c>
      <c r="F163" s="129"/>
    </row>
    <row r="164" spans="1:6" x14ac:dyDescent="0.2">
      <c r="A164" s="86"/>
      <c r="B164" s="4"/>
      <c r="C164" s="62"/>
      <c r="D164" s="49" t="s">
        <v>242</v>
      </c>
      <c r="E164" s="66">
        <f>E163</f>
        <v>0.20899999999999999</v>
      </c>
      <c r="F164" s="129"/>
    </row>
    <row r="165" spans="1:6" x14ac:dyDescent="0.2">
      <c r="A165" s="86"/>
      <c r="B165" s="4"/>
      <c r="C165" s="62" t="s">
        <v>259</v>
      </c>
      <c r="D165" s="29"/>
      <c r="E165" s="66"/>
      <c r="F165" s="129"/>
    </row>
    <row r="166" spans="1:6" x14ac:dyDescent="0.2">
      <c r="A166" s="86"/>
      <c r="B166" s="38" t="s">
        <v>239</v>
      </c>
      <c r="C166" s="24" t="s">
        <v>241</v>
      </c>
      <c r="D166" s="3" t="s">
        <v>240</v>
      </c>
      <c r="E166" s="83" t="s">
        <v>242</v>
      </c>
      <c r="F166" s="129"/>
    </row>
    <row r="167" spans="1:6" x14ac:dyDescent="0.2">
      <c r="A167" s="86"/>
      <c r="B167" s="4">
        <v>3.3</v>
      </c>
      <c r="C167" s="20">
        <v>0.28000000000000003</v>
      </c>
      <c r="D167" s="29">
        <v>0.1</v>
      </c>
      <c r="E167" s="83">
        <f>B167*C167*D167</f>
        <v>9.240000000000001E-2</v>
      </c>
      <c r="F167" s="129"/>
    </row>
    <row r="168" spans="1:6" x14ac:dyDescent="0.2">
      <c r="A168" s="86"/>
      <c r="B168" s="4">
        <v>3.3</v>
      </c>
      <c r="C168" s="62">
        <v>0.28000000000000003</v>
      </c>
      <c r="D168" s="29">
        <v>0.1</v>
      </c>
      <c r="E168" s="83">
        <f>B168*C168*D168</f>
        <v>9.240000000000001E-2</v>
      </c>
      <c r="F168" s="129"/>
    </row>
    <row r="169" spans="1:6" x14ac:dyDescent="0.2">
      <c r="A169" s="86"/>
      <c r="B169" s="4">
        <v>1.45</v>
      </c>
      <c r="C169" s="62">
        <v>0.28000000000000003</v>
      </c>
      <c r="D169" s="29">
        <v>0.1</v>
      </c>
      <c r="E169" s="83">
        <f>B169*C169*D169</f>
        <v>4.0600000000000004E-2</v>
      </c>
      <c r="F169" s="129"/>
    </row>
    <row r="170" spans="1:6" x14ac:dyDescent="0.2">
      <c r="A170" s="86"/>
      <c r="B170" s="4">
        <v>1.45</v>
      </c>
      <c r="C170" s="62">
        <v>0.78</v>
      </c>
      <c r="D170" s="29">
        <v>0.1</v>
      </c>
      <c r="E170" s="83">
        <f>B170*C170*D170</f>
        <v>0.11310000000000001</v>
      </c>
      <c r="F170" s="129"/>
    </row>
    <row r="171" spans="1:6" ht="13.5" thickBot="1" x14ac:dyDescent="0.25">
      <c r="A171" s="86"/>
      <c r="B171" s="4"/>
      <c r="C171" s="62"/>
      <c r="D171" s="49" t="s">
        <v>242</v>
      </c>
      <c r="E171" s="120">
        <f>SUM(E167:E170)</f>
        <v>0.33850000000000002</v>
      </c>
      <c r="F171" s="129"/>
    </row>
    <row r="172" spans="1:6" ht="13.5" thickBot="1" x14ac:dyDescent="0.25">
      <c r="A172" s="440" t="s">
        <v>244</v>
      </c>
      <c r="B172" s="441"/>
      <c r="C172" s="442"/>
      <c r="D172" s="443">
        <f>E164+E171</f>
        <v>0.54749999999999999</v>
      </c>
      <c r="E172" s="444"/>
      <c r="F172" s="129"/>
    </row>
    <row r="173" spans="1:6" ht="39" thickBot="1" x14ac:dyDescent="0.25">
      <c r="A173" s="150" t="s">
        <v>38</v>
      </c>
      <c r="B173" s="9">
        <v>94990</v>
      </c>
      <c r="C173" s="14" t="s">
        <v>178</v>
      </c>
      <c r="D173" s="153" t="s">
        <v>20</v>
      </c>
      <c r="E173" s="154">
        <v>0.28999999999999998</v>
      </c>
      <c r="F173" s="155"/>
    </row>
    <row r="174" spans="1:6" x14ac:dyDescent="0.2">
      <c r="A174" s="140"/>
      <c r="B174" s="15"/>
      <c r="C174" s="63" t="s">
        <v>260</v>
      </c>
      <c r="D174" s="63"/>
      <c r="E174" s="121"/>
      <c r="F174" s="129"/>
    </row>
    <row r="175" spans="1:6" x14ac:dyDescent="0.2">
      <c r="A175" s="86"/>
      <c r="B175" s="38" t="s">
        <v>239</v>
      </c>
      <c r="C175" s="24" t="s">
        <v>241</v>
      </c>
      <c r="D175" s="3" t="s">
        <v>240</v>
      </c>
      <c r="E175" s="83" t="s">
        <v>242</v>
      </c>
      <c r="F175" s="129"/>
    </row>
    <row r="176" spans="1:6" x14ac:dyDescent="0.2">
      <c r="A176" s="86"/>
      <c r="B176" s="4">
        <v>3.7</v>
      </c>
      <c r="C176" s="20">
        <v>0.5</v>
      </c>
      <c r="D176" s="29">
        <v>0.05</v>
      </c>
      <c r="E176" s="83">
        <f>B176*C176*D176</f>
        <v>9.2500000000000013E-2</v>
      </c>
      <c r="F176" s="129"/>
    </row>
    <row r="177" spans="1:6" x14ac:dyDescent="0.2">
      <c r="A177" s="86"/>
      <c r="B177" s="4">
        <v>3.7</v>
      </c>
      <c r="C177" s="20">
        <v>0.5</v>
      </c>
      <c r="D177" s="29">
        <v>0.05</v>
      </c>
      <c r="E177" s="83">
        <f>B177*C177*D177</f>
        <v>9.2500000000000013E-2</v>
      </c>
      <c r="F177" s="129"/>
    </row>
    <row r="178" spans="1:6" x14ac:dyDescent="0.2">
      <c r="A178" s="86"/>
      <c r="B178" s="4">
        <v>1.4</v>
      </c>
      <c r="C178" s="20">
        <v>0.5</v>
      </c>
      <c r="D178" s="29">
        <v>0.05</v>
      </c>
      <c r="E178" s="83">
        <f>B178*C178*D178</f>
        <v>3.4999999999999996E-2</v>
      </c>
      <c r="F178" s="129"/>
    </row>
    <row r="179" spans="1:6" ht="13.5" thickBot="1" x14ac:dyDescent="0.25">
      <c r="A179" s="86"/>
      <c r="B179" s="4">
        <v>1.4</v>
      </c>
      <c r="C179" s="20">
        <v>1</v>
      </c>
      <c r="D179" s="51">
        <v>0.05</v>
      </c>
      <c r="E179" s="120">
        <f>B179*C179*D179</f>
        <v>6.9999999999999993E-2</v>
      </c>
      <c r="F179" s="129"/>
    </row>
    <row r="180" spans="1:6" ht="13.5" thickBot="1" x14ac:dyDescent="0.25">
      <c r="A180" s="440" t="s">
        <v>244</v>
      </c>
      <c r="B180" s="441"/>
      <c r="C180" s="442"/>
      <c r="D180" s="443">
        <f>SUM(E176:E179)</f>
        <v>0.29000000000000004</v>
      </c>
      <c r="E180" s="444"/>
      <c r="F180" s="129"/>
    </row>
    <row r="181" spans="1:6" ht="39" thickBot="1" x14ac:dyDescent="0.25">
      <c r="A181" s="150" t="s">
        <v>39</v>
      </c>
      <c r="B181" s="10">
        <v>87246</v>
      </c>
      <c r="C181" s="26" t="s">
        <v>231</v>
      </c>
      <c r="D181" s="153" t="s">
        <v>15</v>
      </c>
      <c r="E181" s="154">
        <v>2.09</v>
      </c>
      <c r="F181" s="155"/>
    </row>
    <row r="182" spans="1:6" x14ac:dyDescent="0.2">
      <c r="A182" s="140"/>
      <c r="B182" s="15"/>
      <c r="C182" s="63" t="s">
        <v>258</v>
      </c>
      <c r="D182" s="63"/>
      <c r="E182" s="69"/>
      <c r="F182" s="129"/>
    </row>
    <row r="183" spans="1:6" x14ac:dyDescent="0.2">
      <c r="A183" s="86"/>
      <c r="B183" s="38" t="s">
        <v>239</v>
      </c>
      <c r="C183" s="24" t="s">
        <v>241</v>
      </c>
      <c r="D183" s="63" t="s">
        <v>242</v>
      </c>
      <c r="E183" s="66"/>
      <c r="F183" s="129"/>
    </row>
    <row r="184" spans="1:6" ht="13.5" thickBot="1" x14ac:dyDescent="0.25">
      <c r="A184" s="86"/>
      <c r="B184" s="4">
        <v>1.9</v>
      </c>
      <c r="C184" s="20">
        <v>1.1000000000000001</v>
      </c>
      <c r="D184" s="37">
        <f>B184*C184</f>
        <v>2.09</v>
      </c>
      <c r="E184" s="66"/>
      <c r="F184" s="129"/>
    </row>
    <row r="185" spans="1:6" ht="13.5" customHeight="1" thickBot="1" x14ac:dyDescent="0.25">
      <c r="A185" s="460" t="s">
        <v>244</v>
      </c>
      <c r="B185" s="461"/>
      <c r="C185" s="462"/>
      <c r="D185" s="463">
        <f>SUM(E181:E184)</f>
        <v>2.09</v>
      </c>
      <c r="E185" s="464"/>
      <c r="F185" s="129"/>
    </row>
    <row r="186" spans="1:6" ht="13.5" thickBot="1" x14ac:dyDescent="0.25">
      <c r="A186" s="178" t="s">
        <v>41</v>
      </c>
      <c r="B186" s="179"/>
      <c r="C186" s="457" t="s">
        <v>42</v>
      </c>
      <c r="D186" s="458"/>
      <c r="E186" s="458"/>
      <c r="F186" s="459"/>
    </row>
    <row r="187" spans="1:6" ht="13.5" thickBot="1" x14ac:dyDescent="0.25">
      <c r="A187" s="176" t="s">
        <v>43</v>
      </c>
      <c r="B187" s="177"/>
      <c r="C187" s="450" t="s">
        <v>44</v>
      </c>
      <c r="D187" s="451"/>
      <c r="E187" s="451"/>
      <c r="F187" s="452"/>
    </row>
    <row r="188" spans="1:6" ht="39" thickBot="1" x14ac:dyDescent="0.25">
      <c r="A188" s="174" t="s">
        <v>45</v>
      </c>
      <c r="B188" s="60" t="s">
        <v>181</v>
      </c>
      <c r="C188" s="161" t="s">
        <v>180</v>
      </c>
      <c r="D188" s="175" t="s">
        <v>15</v>
      </c>
      <c r="E188" s="154">
        <v>5.99</v>
      </c>
      <c r="F188" s="155"/>
    </row>
    <row r="189" spans="1:6" x14ac:dyDescent="0.2">
      <c r="A189" s="171"/>
      <c r="B189" s="15"/>
      <c r="C189" s="63" t="s">
        <v>261</v>
      </c>
      <c r="D189" s="63"/>
      <c r="E189" s="121"/>
      <c r="F189" s="129"/>
    </row>
    <row r="190" spans="1:6" x14ac:dyDescent="0.2">
      <c r="A190" s="89"/>
      <c r="B190" s="38" t="s">
        <v>239</v>
      </c>
      <c r="C190" s="24" t="s">
        <v>241</v>
      </c>
      <c r="D190" s="63" t="s">
        <v>242</v>
      </c>
      <c r="E190" s="83"/>
      <c r="F190" s="129"/>
    </row>
    <row r="191" spans="1:6" x14ac:dyDescent="0.2">
      <c r="A191" s="89"/>
      <c r="B191" s="39">
        <v>2.1</v>
      </c>
      <c r="C191" s="29">
        <v>1.81</v>
      </c>
      <c r="D191" s="37">
        <f>B191*C191</f>
        <v>3.8010000000000002</v>
      </c>
      <c r="E191" s="83"/>
      <c r="F191" s="129"/>
    </row>
    <row r="192" spans="1:6" ht="13.5" thickBot="1" x14ac:dyDescent="0.25">
      <c r="A192" s="89"/>
      <c r="B192" s="39">
        <v>1.75</v>
      </c>
      <c r="C192" s="29">
        <v>1.25</v>
      </c>
      <c r="D192" s="37">
        <f>B192*C192</f>
        <v>2.1875</v>
      </c>
      <c r="E192" s="83"/>
      <c r="F192" s="129"/>
    </row>
    <row r="193" spans="1:6" ht="13.5" thickBot="1" x14ac:dyDescent="0.25">
      <c r="A193" s="440" t="s">
        <v>244</v>
      </c>
      <c r="B193" s="441"/>
      <c r="C193" s="442"/>
      <c r="D193" s="443">
        <f>SUM(D189:D192)</f>
        <v>5.9885000000000002</v>
      </c>
      <c r="E193" s="444"/>
      <c r="F193" s="129"/>
    </row>
    <row r="194" spans="1:6" ht="51.75" thickBot="1" x14ac:dyDescent="0.25">
      <c r="A194" s="182" t="s">
        <v>46</v>
      </c>
      <c r="B194" s="183" t="s">
        <v>183</v>
      </c>
      <c r="C194" s="184" t="s">
        <v>182</v>
      </c>
      <c r="D194" s="185" t="s">
        <v>15</v>
      </c>
      <c r="E194" s="186">
        <v>5.99</v>
      </c>
      <c r="F194" s="181"/>
    </row>
    <row r="195" spans="1:6" x14ac:dyDescent="0.2">
      <c r="A195" s="187"/>
      <c r="B195" s="188"/>
      <c r="C195" s="189" t="s">
        <v>261</v>
      </c>
      <c r="D195" s="189"/>
      <c r="E195" s="190"/>
      <c r="F195" s="194"/>
    </row>
    <row r="196" spans="1:6" x14ac:dyDescent="0.2">
      <c r="A196" s="89"/>
      <c r="B196" s="38" t="s">
        <v>239</v>
      </c>
      <c r="C196" s="24" t="s">
        <v>241</v>
      </c>
      <c r="D196" s="63" t="s">
        <v>242</v>
      </c>
      <c r="E196" s="83"/>
      <c r="F196" s="129"/>
    </row>
    <row r="197" spans="1:6" x14ac:dyDescent="0.2">
      <c r="A197" s="89"/>
      <c r="B197" s="39">
        <v>2.1</v>
      </c>
      <c r="C197" s="29">
        <v>1.81</v>
      </c>
      <c r="D197" s="37">
        <f>B197*C197</f>
        <v>3.8010000000000002</v>
      </c>
      <c r="E197" s="83"/>
      <c r="F197" s="129"/>
    </row>
    <row r="198" spans="1:6" ht="13.5" thickBot="1" x14ac:dyDescent="0.25">
      <c r="A198" s="89"/>
      <c r="B198" s="39">
        <v>1.75</v>
      </c>
      <c r="C198" s="29">
        <v>1.25</v>
      </c>
      <c r="D198" s="37">
        <f>B198*C198</f>
        <v>2.1875</v>
      </c>
      <c r="E198" s="83"/>
      <c r="F198" s="129"/>
    </row>
    <row r="199" spans="1:6" ht="13.5" thickBot="1" x14ac:dyDescent="0.25">
      <c r="A199" s="470" t="s">
        <v>244</v>
      </c>
      <c r="B199" s="471"/>
      <c r="C199" s="472"/>
      <c r="D199" s="463">
        <f>SUM(D195:D198)</f>
        <v>5.9885000000000002</v>
      </c>
      <c r="E199" s="476"/>
      <c r="F199" s="195"/>
    </row>
    <row r="200" spans="1:6" ht="13.5" thickBot="1" x14ac:dyDescent="0.25">
      <c r="A200" s="192" t="s">
        <v>47</v>
      </c>
      <c r="B200" s="193"/>
      <c r="C200" s="465" t="s">
        <v>48</v>
      </c>
      <c r="D200" s="456"/>
      <c r="E200" s="456"/>
      <c r="F200" s="466"/>
    </row>
    <row r="201" spans="1:6" ht="39" thickBot="1" x14ac:dyDescent="0.25">
      <c r="A201" s="150" t="s">
        <v>49</v>
      </c>
      <c r="B201" s="2">
        <v>92769</v>
      </c>
      <c r="C201" s="5" t="s">
        <v>382</v>
      </c>
      <c r="D201" s="153" t="s">
        <v>50</v>
      </c>
      <c r="E201" s="154">
        <v>5.43</v>
      </c>
      <c r="F201" s="155" t="s">
        <v>406</v>
      </c>
    </row>
    <row r="202" spans="1:6" ht="39" thickBot="1" x14ac:dyDescent="0.25">
      <c r="A202" s="150" t="s">
        <v>51</v>
      </c>
      <c r="B202" s="151">
        <v>94975</v>
      </c>
      <c r="C202" s="152" t="s">
        <v>184</v>
      </c>
      <c r="D202" s="153" t="s">
        <v>20</v>
      </c>
      <c r="E202" s="154">
        <v>0.09</v>
      </c>
      <c r="F202" s="155"/>
    </row>
    <row r="203" spans="1:6" x14ac:dyDescent="0.2">
      <c r="A203" s="140"/>
      <c r="B203" s="15"/>
      <c r="C203" s="63" t="s">
        <v>260</v>
      </c>
      <c r="D203" s="63"/>
      <c r="E203" s="121"/>
      <c r="F203" s="129"/>
    </row>
    <row r="204" spans="1:6" x14ac:dyDescent="0.2">
      <c r="A204" s="86"/>
      <c r="B204" s="38" t="s">
        <v>239</v>
      </c>
      <c r="C204" s="24" t="s">
        <v>241</v>
      </c>
      <c r="D204" s="3" t="s">
        <v>240</v>
      </c>
      <c r="E204" s="83" t="s">
        <v>242</v>
      </c>
      <c r="F204" s="129"/>
    </row>
    <row r="205" spans="1:6" x14ac:dyDescent="0.2">
      <c r="A205" s="86"/>
      <c r="B205" s="4">
        <v>1.4</v>
      </c>
      <c r="C205" s="20">
        <v>0.2</v>
      </c>
      <c r="D205" s="29">
        <v>7.0000000000000007E-2</v>
      </c>
      <c r="E205" s="83">
        <f>B205*C205*D205</f>
        <v>1.9599999999999999E-2</v>
      </c>
      <c r="F205" s="129"/>
    </row>
    <row r="206" spans="1:6" x14ac:dyDescent="0.2">
      <c r="A206" s="86"/>
      <c r="B206" s="4">
        <v>1.4</v>
      </c>
      <c r="C206" s="20">
        <v>0.2</v>
      </c>
      <c r="D206" s="3">
        <v>7.0000000000000007E-2</v>
      </c>
      <c r="E206" s="83">
        <f>B206*C206*D206</f>
        <v>1.9599999999999999E-2</v>
      </c>
      <c r="F206" s="129"/>
    </row>
    <row r="207" spans="1:6" x14ac:dyDescent="0.2">
      <c r="A207" s="86"/>
      <c r="B207" s="4"/>
      <c r="C207" s="20" t="s">
        <v>262</v>
      </c>
      <c r="D207" s="3"/>
      <c r="E207" s="83"/>
      <c r="F207" s="129"/>
    </row>
    <row r="208" spans="1:6" x14ac:dyDescent="0.2">
      <c r="A208" s="86"/>
      <c r="B208" s="4" t="s">
        <v>239</v>
      </c>
      <c r="C208" s="20" t="s">
        <v>241</v>
      </c>
      <c r="D208" s="3" t="s">
        <v>240</v>
      </c>
      <c r="E208" s="83" t="s">
        <v>242</v>
      </c>
      <c r="F208" s="129"/>
    </row>
    <row r="209" spans="1:6" ht="13.5" thickBot="1" x14ac:dyDescent="0.25">
      <c r="A209" s="86"/>
      <c r="B209" s="4">
        <v>1.2</v>
      </c>
      <c r="C209" s="20">
        <v>1.2</v>
      </c>
      <c r="D209" s="68">
        <v>7.0000000000000007E-2</v>
      </c>
      <c r="E209" s="120">
        <v>0.05</v>
      </c>
      <c r="F209" s="129"/>
    </row>
    <row r="210" spans="1:6" ht="13.5" thickBot="1" x14ac:dyDescent="0.25">
      <c r="A210" s="440" t="s">
        <v>244</v>
      </c>
      <c r="B210" s="441"/>
      <c r="C210" s="442"/>
      <c r="D210" s="486">
        <f>E205+E206+E209</f>
        <v>8.9200000000000002E-2</v>
      </c>
      <c r="E210" s="478"/>
      <c r="F210" s="129"/>
    </row>
    <row r="211" spans="1:6" ht="26.25" thickBot="1" x14ac:dyDescent="0.25">
      <c r="A211" s="150" t="s">
        <v>52</v>
      </c>
      <c r="B211" s="151">
        <v>92271</v>
      </c>
      <c r="C211" s="152" t="s">
        <v>53</v>
      </c>
      <c r="D211" s="153" t="s">
        <v>15</v>
      </c>
      <c r="E211" s="154">
        <v>1.62</v>
      </c>
      <c r="F211" s="155"/>
    </row>
    <row r="212" spans="1:6" x14ac:dyDescent="0.2">
      <c r="A212" s="140"/>
      <c r="B212" s="15"/>
      <c r="C212" s="63" t="s">
        <v>263</v>
      </c>
      <c r="D212" s="63"/>
      <c r="E212" s="69"/>
      <c r="F212" s="129"/>
    </row>
    <row r="213" spans="1:6" x14ac:dyDescent="0.2">
      <c r="A213" s="86"/>
      <c r="B213" s="38" t="s">
        <v>239</v>
      </c>
      <c r="C213" s="24" t="s">
        <v>241</v>
      </c>
      <c r="D213" s="63" t="s">
        <v>242</v>
      </c>
      <c r="E213" s="69"/>
      <c r="F213" s="129"/>
    </row>
    <row r="214" spans="1:6" x14ac:dyDescent="0.2">
      <c r="A214" s="86"/>
      <c r="B214" s="39">
        <v>1.4</v>
      </c>
      <c r="C214" s="29">
        <v>0.2</v>
      </c>
      <c r="D214" s="37">
        <f>B214*C214</f>
        <v>0.27999999999999997</v>
      </c>
      <c r="E214" s="69"/>
      <c r="F214" s="129"/>
    </row>
    <row r="215" spans="1:6" x14ac:dyDescent="0.2">
      <c r="A215" s="86"/>
      <c r="B215" s="4">
        <v>1.4</v>
      </c>
      <c r="C215" s="62">
        <v>0.2</v>
      </c>
      <c r="D215" s="37">
        <f>B215*C215</f>
        <v>0.27999999999999997</v>
      </c>
      <c r="E215" s="69"/>
      <c r="F215" s="129"/>
    </row>
    <row r="216" spans="1:6" x14ac:dyDescent="0.2">
      <c r="A216" s="86"/>
      <c r="B216" s="2"/>
      <c r="C216" s="57" t="s">
        <v>242</v>
      </c>
      <c r="D216" s="30">
        <f>SUM(D214:D215)</f>
        <v>0.55999999999999994</v>
      </c>
      <c r="E216" s="69"/>
      <c r="F216" s="129"/>
    </row>
    <row r="217" spans="1:6" x14ac:dyDescent="0.2">
      <c r="A217" s="86"/>
      <c r="B217" s="2"/>
      <c r="C217" s="20" t="s">
        <v>262</v>
      </c>
      <c r="D217" s="63"/>
      <c r="E217" s="69"/>
      <c r="F217" s="129"/>
    </row>
    <row r="218" spans="1:6" x14ac:dyDescent="0.2">
      <c r="A218" s="86"/>
      <c r="B218" s="70" t="s">
        <v>239</v>
      </c>
      <c r="C218" s="33" t="s">
        <v>241</v>
      </c>
      <c r="D218" s="71" t="s">
        <v>242</v>
      </c>
      <c r="E218" s="69"/>
      <c r="F218" s="129"/>
    </row>
    <row r="219" spans="1:6" x14ac:dyDescent="0.2">
      <c r="A219" s="89"/>
      <c r="B219" s="67">
        <v>1.2</v>
      </c>
      <c r="C219" s="64">
        <v>1.2</v>
      </c>
      <c r="D219" s="24">
        <v>0.72</v>
      </c>
      <c r="E219" s="34"/>
      <c r="F219" s="129"/>
    </row>
    <row r="220" spans="1:6" x14ac:dyDescent="0.2">
      <c r="A220" s="86"/>
      <c r="B220" s="15"/>
      <c r="C220" s="52" t="s">
        <v>242</v>
      </c>
      <c r="D220" s="30">
        <f>SUM(D218:D219)</f>
        <v>0.72</v>
      </c>
      <c r="E220" s="72"/>
      <c r="F220" s="129"/>
    </row>
    <row r="221" spans="1:6" x14ac:dyDescent="0.2">
      <c r="A221" s="86"/>
      <c r="B221" s="2"/>
      <c r="C221" s="20" t="s">
        <v>264</v>
      </c>
      <c r="D221" s="63"/>
      <c r="E221" s="69"/>
      <c r="F221" s="129"/>
    </row>
    <row r="222" spans="1:6" x14ac:dyDescent="0.2">
      <c r="A222" s="86"/>
      <c r="B222" s="70" t="s">
        <v>239</v>
      </c>
      <c r="C222" s="33" t="s">
        <v>241</v>
      </c>
      <c r="D222" s="71" t="s">
        <v>242</v>
      </c>
      <c r="E222" s="69"/>
      <c r="F222" s="129"/>
    </row>
    <row r="223" spans="1:6" x14ac:dyDescent="0.2">
      <c r="A223" s="89"/>
      <c r="B223" s="39">
        <v>1.4</v>
      </c>
      <c r="C223" s="33">
        <v>7.0000000000000007E-2</v>
      </c>
      <c r="D223" s="29">
        <f>B223*C223</f>
        <v>9.8000000000000004E-2</v>
      </c>
      <c r="E223" s="69"/>
      <c r="F223" s="129"/>
    </row>
    <row r="224" spans="1:6" x14ac:dyDescent="0.2">
      <c r="A224" s="89"/>
      <c r="B224" s="39">
        <v>1.4</v>
      </c>
      <c r="C224" s="33">
        <v>7.0000000000000007E-2</v>
      </c>
      <c r="D224" s="37">
        <f>B224*C224</f>
        <v>9.8000000000000004E-2</v>
      </c>
      <c r="E224" s="69"/>
      <c r="F224" s="129"/>
    </row>
    <row r="225" spans="1:6" x14ac:dyDescent="0.2">
      <c r="A225" s="89"/>
      <c r="B225" s="39">
        <v>0.2</v>
      </c>
      <c r="C225" s="33">
        <v>7.0000000000000007E-2</v>
      </c>
      <c r="D225" s="37">
        <f>B225*C225</f>
        <v>1.4000000000000002E-2</v>
      </c>
      <c r="E225" s="69"/>
      <c r="F225" s="129"/>
    </row>
    <row r="226" spans="1:6" x14ac:dyDescent="0.2">
      <c r="A226" s="89"/>
      <c r="B226" s="39">
        <v>0.2</v>
      </c>
      <c r="C226" s="33">
        <v>7.0000000000000007E-2</v>
      </c>
      <c r="D226" s="37">
        <f>B226*C226</f>
        <v>1.4000000000000002E-2</v>
      </c>
      <c r="E226" s="69"/>
      <c r="F226" s="129"/>
    </row>
    <row r="227" spans="1:6" x14ac:dyDescent="0.2">
      <c r="A227" s="89"/>
      <c r="B227" s="72">
        <v>1.69</v>
      </c>
      <c r="C227" s="24">
        <v>7.0000000000000007E-2</v>
      </c>
      <c r="D227" s="37">
        <f>B227*C227</f>
        <v>0.1183</v>
      </c>
      <c r="E227" s="69"/>
      <c r="F227" s="129"/>
    </row>
    <row r="228" spans="1:6" ht="13.5" thickBot="1" x14ac:dyDescent="0.25">
      <c r="A228" s="86"/>
      <c r="B228" s="73"/>
      <c r="C228" s="57" t="s">
        <v>242</v>
      </c>
      <c r="D228" s="30">
        <f>SUM(D223:D227)</f>
        <v>0.34230000000000005</v>
      </c>
      <c r="E228" s="69"/>
      <c r="F228" s="129"/>
    </row>
    <row r="229" spans="1:6" ht="13.5" thickBot="1" x14ac:dyDescent="0.25">
      <c r="A229" s="440" t="s">
        <v>244</v>
      </c>
      <c r="B229" s="441"/>
      <c r="C229" s="442"/>
      <c r="D229" s="486">
        <f>D216+D220+D228</f>
        <v>1.6222999999999999</v>
      </c>
      <c r="E229" s="478"/>
      <c r="F229" s="129"/>
    </row>
    <row r="230" spans="1:6" ht="13.5" thickBot="1" x14ac:dyDescent="0.25">
      <c r="A230" s="164" t="s">
        <v>54</v>
      </c>
      <c r="B230" s="180"/>
      <c r="C230" s="467" t="s">
        <v>55</v>
      </c>
      <c r="D230" s="468"/>
      <c r="E230" s="468"/>
      <c r="F230" s="469"/>
    </row>
    <row r="231" spans="1:6" ht="26.25" thickBot="1" x14ac:dyDescent="0.25">
      <c r="A231" s="150" t="s">
        <v>56</v>
      </c>
      <c r="B231" s="151">
        <v>94231</v>
      </c>
      <c r="C231" s="152" t="s">
        <v>179</v>
      </c>
      <c r="D231" s="153" t="s">
        <v>69</v>
      </c>
      <c r="E231" s="154">
        <v>2.4</v>
      </c>
      <c r="F231" s="155" t="s">
        <v>232</v>
      </c>
    </row>
    <row r="232" spans="1:6" ht="13.5" thickBot="1" x14ac:dyDescent="0.25">
      <c r="A232" s="178" t="s">
        <v>58</v>
      </c>
      <c r="B232" s="179"/>
      <c r="C232" s="457" t="s">
        <v>59</v>
      </c>
      <c r="D232" s="458"/>
      <c r="E232" s="458"/>
      <c r="F232" s="459"/>
    </row>
    <row r="233" spans="1:6" ht="39" thickBot="1" x14ac:dyDescent="0.25">
      <c r="A233" s="150" t="s">
        <v>60</v>
      </c>
      <c r="B233" s="151">
        <v>91341</v>
      </c>
      <c r="C233" s="152" t="s">
        <v>185</v>
      </c>
      <c r="D233" s="153" t="s">
        <v>15</v>
      </c>
      <c r="E233" s="154">
        <v>1.26</v>
      </c>
      <c r="F233" s="155" t="s">
        <v>233</v>
      </c>
    </row>
    <row r="234" spans="1:6" ht="13.5" thickBot="1" x14ac:dyDescent="0.25">
      <c r="A234" s="178" t="s">
        <v>62</v>
      </c>
      <c r="B234" s="179"/>
      <c r="C234" s="457" t="s">
        <v>63</v>
      </c>
      <c r="D234" s="458"/>
      <c r="E234" s="458"/>
      <c r="F234" s="459"/>
    </row>
    <row r="235" spans="1:6" ht="26.25" thickBot="1" x14ac:dyDescent="0.25">
      <c r="A235" s="150" t="s">
        <v>64</v>
      </c>
      <c r="B235" s="323">
        <v>88489</v>
      </c>
      <c r="C235" s="87" t="s">
        <v>387</v>
      </c>
      <c r="D235" s="153" t="s">
        <v>15</v>
      </c>
      <c r="E235" s="154">
        <v>21.54</v>
      </c>
      <c r="F235" s="155"/>
    </row>
    <row r="236" spans="1:6" x14ac:dyDescent="0.2">
      <c r="A236" s="168"/>
      <c r="B236" s="53"/>
      <c r="C236" s="46" t="s">
        <v>250</v>
      </c>
      <c r="D236" s="46"/>
      <c r="E236" s="160"/>
      <c r="F236" s="129"/>
    </row>
    <row r="237" spans="1:6" x14ac:dyDescent="0.2">
      <c r="A237" s="220"/>
      <c r="B237" s="38" t="s">
        <v>239</v>
      </c>
      <c r="C237" s="24" t="s">
        <v>240</v>
      </c>
      <c r="D237" s="24" t="s">
        <v>242</v>
      </c>
      <c r="E237" s="122"/>
      <c r="F237" s="129"/>
    </row>
    <row r="238" spans="1:6" x14ac:dyDescent="0.2">
      <c r="A238" s="220"/>
      <c r="B238" s="39">
        <v>1.9</v>
      </c>
      <c r="C238" s="29">
        <v>0.9</v>
      </c>
      <c r="D238" s="29">
        <f>B238*C238</f>
        <v>1.71</v>
      </c>
      <c r="E238" s="122"/>
      <c r="F238" s="129"/>
    </row>
    <row r="239" spans="1:6" x14ac:dyDescent="0.2">
      <c r="A239" s="220"/>
      <c r="B239" s="39">
        <v>1.9</v>
      </c>
      <c r="C239" s="29">
        <v>0.6</v>
      </c>
      <c r="D239" s="29">
        <f>B239*C239</f>
        <v>1.1399999999999999</v>
      </c>
      <c r="E239" s="122"/>
      <c r="F239" s="129"/>
    </row>
    <row r="240" spans="1:6" x14ac:dyDescent="0.2">
      <c r="A240" s="220"/>
      <c r="B240" s="39">
        <v>1.1000000000000001</v>
      </c>
      <c r="C240" s="29">
        <v>0.6</v>
      </c>
      <c r="D240" s="29">
        <f>B240*C240</f>
        <v>0.66</v>
      </c>
      <c r="E240" s="122"/>
      <c r="F240" s="129"/>
    </row>
    <row r="241" spans="1:6" x14ac:dyDescent="0.2">
      <c r="A241" s="220"/>
      <c r="B241" s="39">
        <v>1.1000000000000001</v>
      </c>
      <c r="C241" s="29">
        <v>0.6</v>
      </c>
      <c r="D241" s="29">
        <f>B241*C241</f>
        <v>0.66</v>
      </c>
      <c r="E241" s="122"/>
      <c r="F241" s="129"/>
    </row>
    <row r="242" spans="1:6" x14ac:dyDescent="0.2">
      <c r="A242" s="135"/>
      <c r="B242" s="50">
        <v>1.1000000000000001</v>
      </c>
      <c r="C242" s="51">
        <v>0.3</v>
      </c>
      <c r="D242" s="51" t="s">
        <v>251</v>
      </c>
      <c r="E242" s="122">
        <f>B242*C242</f>
        <v>0.33</v>
      </c>
      <c r="F242" s="129"/>
    </row>
    <row r="243" spans="1:6" ht="12.75" customHeight="1" x14ac:dyDescent="0.2">
      <c r="A243" s="485" t="s">
        <v>244</v>
      </c>
      <c r="B243" s="485"/>
      <c r="C243" s="485"/>
      <c r="D243" s="30">
        <f>D238+D239+D240+D241+E242</f>
        <v>4.5</v>
      </c>
      <c r="E243" s="165"/>
      <c r="F243" s="129"/>
    </row>
    <row r="244" spans="1:6" x14ac:dyDescent="0.2">
      <c r="A244" s="221"/>
      <c r="B244" s="38"/>
      <c r="C244" s="24" t="s">
        <v>254</v>
      </c>
      <c r="D244" s="24"/>
      <c r="E244" s="232"/>
      <c r="F244" s="129"/>
    </row>
    <row r="245" spans="1:6" x14ac:dyDescent="0.2">
      <c r="A245" s="140"/>
      <c r="B245" s="53" t="s">
        <v>239</v>
      </c>
      <c r="C245" s="46" t="s">
        <v>240</v>
      </c>
      <c r="D245" s="159" t="s">
        <v>242</v>
      </c>
      <c r="E245" s="25"/>
      <c r="F245" s="129"/>
    </row>
    <row r="246" spans="1:6" x14ac:dyDescent="0.2">
      <c r="A246" s="86"/>
      <c r="B246" s="39">
        <v>1.4</v>
      </c>
      <c r="C246" s="29">
        <v>3.1</v>
      </c>
      <c r="D246" s="117">
        <f>B246*C246</f>
        <v>4.34</v>
      </c>
      <c r="E246" s="25"/>
      <c r="F246" s="129"/>
    </row>
    <row r="247" spans="1:6" x14ac:dyDescent="0.2">
      <c r="A247" s="86"/>
      <c r="B247" s="39">
        <v>0.8</v>
      </c>
      <c r="C247" s="29">
        <v>2.7</v>
      </c>
      <c r="D247" s="117">
        <f>B247*C247</f>
        <v>2.16</v>
      </c>
      <c r="E247" s="25"/>
      <c r="F247" s="129"/>
    </row>
    <row r="248" spans="1:6" x14ac:dyDescent="0.2">
      <c r="A248" s="86"/>
      <c r="B248" s="54"/>
      <c r="C248" s="221" t="s">
        <v>242</v>
      </c>
      <c r="D248" s="118">
        <f>SUM(D246:D247)</f>
        <v>6.5</v>
      </c>
      <c r="E248" s="25"/>
      <c r="F248" s="129"/>
    </row>
    <row r="249" spans="1:6" x14ac:dyDescent="0.2">
      <c r="A249" s="86"/>
      <c r="B249" s="38"/>
      <c r="C249" s="24" t="s">
        <v>255</v>
      </c>
      <c r="D249" s="116"/>
      <c r="E249" s="25"/>
      <c r="F249" s="129"/>
    </row>
    <row r="250" spans="1:6" x14ac:dyDescent="0.2">
      <c r="A250" s="86"/>
      <c r="B250" s="38" t="s">
        <v>239</v>
      </c>
      <c r="C250" s="24" t="s">
        <v>240</v>
      </c>
      <c r="D250" s="116" t="s">
        <v>242</v>
      </c>
      <c r="E250" s="25"/>
      <c r="F250" s="129"/>
    </row>
    <row r="251" spans="1:6" x14ac:dyDescent="0.2">
      <c r="A251" s="86"/>
      <c r="B251" s="39">
        <v>2.2000000000000002</v>
      </c>
      <c r="C251" s="29">
        <v>2.4</v>
      </c>
      <c r="D251" s="117">
        <f>B251*C251</f>
        <v>5.28</v>
      </c>
      <c r="E251" s="25"/>
      <c r="F251" s="129"/>
    </row>
    <row r="252" spans="1:6" x14ac:dyDescent="0.2">
      <c r="A252" s="86"/>
      <c r="B252" s="55"/>
      <c r="C252" s="221" t="s">
        <v>242</v>
      </c>
      <c r="D252" s="118">
        <f>SUM(D250:D251)</f>
        <v>5.28</v>
      </c>
      <c r="E252" s="25"/>
      <c r="F252" s="129"/>
    </row>
    <row r="253" spans="1:6" x14ac:dyDescent="0.2">
      <c r="A253" s="86"/>
      <c r="B253" s="38"/>
      <c r="C253" s="24" t="s">
        <v>256</v>
      </c>
      <c r="D253" s="116"/>
      <c r="E253" s="25"/>
      <c r="F253" s="129"/>
    </row>
    <row r="254" spans="1:6" x14ac:dyDescent="0.2">
      <c r="A254" s="86"/>
      <c r="B254" s="38" t="s">
        <v>239</v>
      </c>
      <c r="C254" s="24" t="s">
        <v>240</v>
      </c>
      <c r="D254" s="116" t="s">
        <v>242</v>
      </c>
      <c r="E254" s="25"/>
      <c r="F254" s="129"/>
    </row>
    <row r="255" spans="1:6" x14ac:dyDescent="0.2">
      <c r="A255" s="89"/>
      <c r="B255" s="39">
        <v>1.4</v>
      </c>
      <c r="C255" s="230">
        <v>3.1</v>
      </c>
      <c r="D255" s="117">
        <f>B255*C255</f>
        <v>4.34</v>
      </c>
      <c r="E255" s="25"/>
      <c r="F255" s="129"/>
    </row>
    <row r="256" spans="1:6" x14ac:dyDescent="0.2">
      <c r="A256" s="89"/>
      <c r="B256" s="231">
        <v>1.4</v>
      </c>
      <c r="C256" s="230">
        <v>2.4</v>
      </c>
      <c r="D256" s="117">
        <f>B256*C256</f>
        <v>3.36</v>
      </c>
      <c r="E256" s="25"/>
      <c r="F256" s="129"/>
    </row>
    <row r="257" spans="1:6" x14ac:dyDescent="0.2">
      <c r="A257" s="90"/>
      <c r="B257" s="244">
        <v>1.4</v>
      </c>
      <c r="C257" s="35">
        <v>0.3</v>
      </c>
      <c r="D257" s="117" t="s">
        <v>249</v>
      </c>
      <c r="E257" s="25">
        <v>0.21</v>
      </c>
      <c r="F257" s="129"/>
    </row>
    <row r="258" spans="1:6" x14ac:dyDescent="0.2">
      <c r="A258" s="221"/>
      <c r="B258" s="125"/>
      <c r="C258" s="49" t="s">
        <v>242</v>
      </c>
      <c r="D258" s="118">
        <f>D255+D256+E257</f>
        <v>7.9099999999999993</v>
      </c>
      <c r="E258" s="25"/>
      <c r="F258" s="129"/>
    </row>
    <row r="259" spans="1:6" x14ac:dyDescent="0.2">
      <c r="A259" s="221"/>
      <c r="B259" s="125"/>
      <c r="C259" s="117" t="s">
        <v>328</v>
      </c>
      <c r="D259" s="40">
        <v>1.44</v>
      </c>
      <c r="E259" s="123" t="s">
        <v>321</v>
      </c>
      <c r="F259" s="129"/>
    </row>
    <row r="260" spans="1:6" s="208" customFormat="1" x14ac:dyDescent="0.2">
      <c r="A260" s="221"/>
      <c r="B260" s="125"/>
      <c r="C260" s="117" t="s">
        <v>327</v>
      </c>
      <c r="D260" s="40">
        <v>0.48</v>
      </c>
      <c r="E260" s="123" t="s">
        <v>321</v>
      </c>
      <c r="F260" s="129"/>
    </row>
    <row r="261" spans="1:6" s="208" customFormat="1" x14ac:dyDescent="0.2">
      <c r="A261" s="220"/>
      <c r="B261" s="221"/>
      <c r="C261" s="116" t="s">
        <v>257</v>
      </c>
      <c r="D261" s="40">
        <v>0.35</v>
      </c>
      <c r="E261" s="123" t="s">
        <v>321</v>
      </c>
      <c r="F261" s="129"/>
    </row>
    <row r="262" spans="1:6" s="208" customFormat="1" ht="13.5" thickBot="1" x14ac:dyDescent="0.25">
      <c r="A262" s="254"/>
      <c r="B262" s="255"/>
      <c r="C262" s="227" t="s">
        <v>333</v>
      </c>
      <c r="D262" s="224">
        <v>0.38</v>
      </c>
      <c r="E262" s="246" t="s">
        <v>321</v>
      </c>
      <c r="F262" s="129"/>
    </row>
    <row r="263" spans="1:6" s="208" customFormat="1" ht="13.5" customHeight="1" thickBot="1" x14ac:dyDescent="0.25">
      <c r="A263" s="470" t="s">
        <v>244</v>
      </c>
      <c r="B263" s="471"/>
      <c r="C263" s="472"/>
      <c r="D263" s="44">
        <f>D243+D248+D252+D258-D261-D259-D260-D262</f>
        <v>21.54</v>
      </c>
      <c r="E263" s="257"/>
      <c r="F263" s="129"/>
    </row>
    <row r="264" spans="1:6" ht="13.5" thickBot="1" x14ac:dyDescent="0.25">
      <c r="A264" s="178" t="s">
        <v>66</v>
      </c>
      <c r="B264" s="179"/>
      <c r="C264" s="457" t="s">
        <v>67</v>
      </c>
      <c r="D264" s="458"/>
      <c r="E264" s="458"/>
      <c r="F264" s="459"/>
    </row>
    <row r="265" spans="1:6" ht="38.25" x14ac:dyDescent="0.2">
      <c r="A265" s="140" t="s">
        <v>68</v>
      </c>
      <c r="B265" s="15">
        <v>89401</v>
      </c>
      <c r="C265" s="75" t="s">
        <v>169</v>
      </c>
      <c r="D265" s="63" t="s">
        <v>69</v>
      </c>
      <c r="E265" s="32">
        <v>3.1</v>
      </c>
      <c r="F265" s="134" t="s">
        <v>234</v>
      </c>
    </row>
    <row r="266" spans="1:6" ht="38.25" x14ac:dyDescent="0.2">
      <c r="A266" s="86" t="s">
        <v>70</v>
      </c>
      <c r="B266" s="2">
        <v>89404</v>
      </c>
      <c r="C266" s="14" t="s">
        <v>190</v>
      </c>
      <c r="D266" s="3" t="s">
        <v>7</v>
      </c>
      <c r="E266" s="4">
        <v>2</v>
      </c>
      <c r="F266" s="139" t="s">
        <v>227</v>
      </c>
    </row>
    <row r="267" spans="1:6" ht="26.25" thickBot="1" x14ac:dyDescent="0.25">
      <c r="A267" s="137" t="s">
        <v>71</v>
      </c>
      <c r="B267" s="68" t="s">
        <v>72</v>
      </c>
      <c r="C267" s="14" t="s">
        <v>186</v>
      </c>
      <c r="D267" s="68" t="s">
        <v>7</v>
      </c>
      <c r="E267" s="28">
        <v>1</v>
      </c>
      <c r="F267" s="133" t="s">
        <v>228</v>
      </c>
    </row>
    <row r="268" spans="1:6" ht="13.5" thickBot="1" x14ac:dyDescent="0.25">
      <c r="A268" s="178" t="s">
        <v>74</v>
      </c>
      <c r="B268" s="179"/>
      <c r="C268" s="457" t="s">
        <v>75</v>
      </c>
      <c r="D268" s="458"/>
      <c r="E268" s="458"/>
      <c r="F268" s="459"/>
    </row>
    <row r="269" spans="1:6" ht="25.5" x14ac:dyDescent="0.2">
      <c r="A269" s="86" t="s">
        <v>76</v>
      </c>
      <c r="B269" s="2">
        <v>89446</v>
      </c>
      <c r="C269" s="5" t="s">
        <v>187</v>
      </c>
      <c r="D269" s="3" t="s">
        <v>69</v>
      </c>
      <c r="E269" s="17">
        <v>2.5</v>
      </c>
      <c r="F269" s="134" t="s">
        <v>236</v>
      </c>
    </row>
    <row r="270" spans="1:6" ht="25.5" x14ac:dyDescent="0.2">
      <c r="A270" s="86" t="s">
        <v>77</v>
      </c>
      <c r="B270" s="2">
        <v>89401</v>
      </c>
      <c r="C270" s="5" t="s">
        <v>188</v>
      </c>
      <c r="D270" s="3" t="s">
        <v>69</v>
      </c>
      <c r="E270" s="17">
        <v>3.5</v>
      </c>
      <c r="F270" s="139" t="s">
        <v>322</v>
      </c>
    </row>
    <row r="271" spans="1:6" ht="25.5" x14ac:dyDescent="0.2">
      <c r="A271" s="86" t="s">
        <v>78</v>
      </c>
      <c r="B271" s="2">
        <v>89393</v>
      </c>
      <c r="C271" s="5" t="s">
        <v>189</v>
      </c>
      <c r="D271" s="3" t="s">
        <v>7</v>
      </c>
      <c r="E271" s="17">
        <v>2</v>
      </c>
      <c r="F271" s="139" t="s">
        <v>227</v>
      </c>
    </row>
    <row r="272" spans="1:6" ht="38.25" x14ac:dyDescent="0.2">
      <c r="A272" s="86" t="s">
        <v>79</v>
      </c>
      <c r="B272" s="2">
        <v>89404</v>
      </c>
      <c r="C272" s="14" t="s">
        <v>190</v>
      </c>
      <c r="D272" s="3" t="s">
        <v>7</v>
      </c>
      <c r="E272" s="17">
        <v>1</v>
      </c>
      <c r="F272" s="139" t="s">
        <v>228</v>
      </c>
    </row>
    <row r="273" spans="1:6" ht="25.5" x14ac:dyDescent="0.2">
      <c r="A273" s="86" t="s">
        <v>80</v>
      </c>
      <c r="B273" s="248" t="s">
        <v>330</v>
      </c>
      <c r="C273" s="249" t="s">
        <v>329</v>
      </c>
      <c r="D273" s="12" t="s">
        <v>7</v>
      </c>
      <c r="E273" s="17">
        <v>3</v>
      </c>
      <c r="F273" s="139" t="s">
        <v>229</v>
      </c>
    </row>
    <row r="274" spans="1:6" ht="25.5" x14ac:dyDescent="0.2">
      <c r="A274" s="86" t="s">
        <v>81</v>
      </c>
      <c r="B274" s="3">
        <v>94489</v>
      </c>
      <c r="C274" s="16" t="s">
        <v>388</v>
      </c>
      <c r="D274" s="12" t="s">
        <v>7</v>
      </c>
      <c r="E274" s="17">
        <v>1</v>
      </c>
      <c r="F274" s="139" t="s">
        <v>228</v>
      </c>
    </row>
    <row r="275" spans="1:6" ht="25.5" x14ac:dyDescent="0.2">
      <c r="A275" s="86" t="s">
        <v>82</v>
      </c>
      <c r="B275" s="3">
        <v>103045</v>
      </c>
      <c r="C275" s="5" t="s">
        <v>85</v>
      </c>
      <c r="D275" s="3" t="s">
        <v>7</v>
      </c>
      <c r="E275" s="17">
        <v>2</v>
      </c>
      <c r="F275" s="139" t="s">
        <v>227</v>
      </c>
    </row>
    <row r="276" spans="1:6" ht="25.5" x14ac:dyDescent="0.2">
      <c r="A276" s="86" t="s">
        <v>83</v>
      </c>
      <c r="B276" s="3">
        <v>103045</v>
      </c>
      <c r="C276" s="5" t="s">
        <v>85</v>
      </c>
      <c r="D276" s="3" t="s">
        <v>7</v>
      </c>
      <c r="E276" s="17">
        <v>1</v>
      </c>
      <c r="F276" s="139" t="s">
        <v>228</v>
      </c>
    </row>
    <row r="277" spans="1:6" s="208" customFormat="1" ht="13.5" thickBot="1" x14ac:dyDescent="0.25">
      <c r="A277" s="86" t="s">
        <v>84</v>
      </c>
      <c r="B277" s="3" t="s">
        <v>352</v>
      </c>
      <c r="C277" s="5" t="s">
        <v>353</v>
      </c>
      <c r="D277" s="3" t="s">
        <v>7</v>
      </c>
      <c r="E277" s="17">
        <v>1</v>
      </c>
      <c r="F277" s="133" t="s">
        <v>228</v>
      </c>
    </row>
    <row r="278" spans="1:6" ht="13.5" thickBot="1" x14ac:dyDescent="0.25">
      <c r="A278" s="178" t="s">
        <v>87</v>
      </c>
      <c r="B278" s="179"/>
      <c r="C278" s="457" t="s">
        <v>88</v>
      </c>
      <c r="D278" s="458"/>
      <c r="E278" s="458"/>
      <c r="F278" s="459"/>
    </row>
    <row r="279" spans="1:6" ht="25.5" x14ac:dyDescent="0.2">
      <c r="A279" s="140" t="s">
        <v>89</v>
      </c>
      <c r="B279" s="63" t="s">
        <v>90</v>
      </c>
      <c r="C279" s="16" t="s">
        <v>91</v>
      </c>
      <c r="D279" s="63" t="s">
        <v>7</v>
      </c>
      <c r="E279" s="32">
        <v>1</v>
      </c>
      <c r="F279" s="134" t="s">
        <v>228</v>
      </c>
    </row>
    <row r="280" spans="1:6" ht="63.75" x14ac:dyDescent="0.2">
      <c r="A280" s="140" t="s">
        <v>92</v>
      </c>
      <c r="B280" s="2">
        <v>86939</v>
      </c>
      <c r="C280" s="5" t="s">
        <v>191</v>
      </c>
      <c r="D280" s="3" t="s">
        <v>7</v>
      </c>
      <c r="E280" s="4">
        <v>1</v>
      </c>
      <c r="F280" s="139" t="s">
        <v>228</v>
      </c>
    </row>
    <row r="281" spans="1:6" ht="38.25" x14ac:dyDescent="0.2">
      <c r="A281" s="140" t="s">
        <v>93</v>
      </c>
      <c r="B281" s="233" t="s">
        <v>323</v>
      </c>
      <c r="C281" s="13" t="s">
        <v>324</v>
      </c>
      <c r="D281" s="12" t="s">
        <v>7</v>
      </c>
      <c r="E281" s="4">
        <v>1</v>
      </c>
      <c r="F281" s="139" t="s">
        <v>228</v>
      </c>
    </row>
    <row r="282" spans="1:6" ht="25.5" x14ac:dyDescent="0.2">
      <c r="A282" s="140" t="s">
        <v>94</v>
      </c>
      <c r="B282" s="3" t="s">
        <v>95</v>
      </c>
      <c r="C282" s="5" t="s">
        <v>96</v>
      </c>
      <c r="D282" s="3" t="s">
        <v>7</v>
      </c>
      <c r="E282" s="4">
        <v>1</v>
      </c>
      <c r="F282" s="139" t="s">
        <v>228</v>
      </c>
    </row>
    <row r="283" spans="1:6" ht="25.5" x14ac:dyDescent="0.2">
      <c r="A283" s="140" t="s">
        <v>97</v>
      </c>
      <c r="B283" s="2">
        <v>95546</v>
      </c>
      <c r="C283" s="5" t="s">
        <v>370</v>
      </c>
      <c r="D283" s="3" t="s">
        <v>7</v>
      </c>
      <c r="E283" s="4">
        <v>1</v>
      </c>
      <c r="F283" s="139" t="s">
        <v>228</v>
      </c>
    </row>
    <row r="284" spans="1:6" ht="25.5" x14ac:dyDescent="0.2">
      <c r="A284" s="140" t="s">
        <v>98</v>
      </c>
      <c r="B284" s="3" t="s">
        <v>102</v>
      </c>
      <c r="C284" s="5" t="s">
        <v>103</v>
      </c>
      <c r="D284" s="3" t="s">
        <v>7</v>
      </c>
      <c r="E284" s="4">
        <v>1</v>
      </c>
      <c r="F284" s="139" t="s">
        <v>228</v>
      </c>
    </row>
    <row r="285" spans="1:6" ht="25.5" x14ac:dyDescent="0.2">
      <c r="A285" s="140" t="s">
        <v>99</v>
      </c>
      <c r="B285" s="68" t="s">
        <v>104</v>
      </c>
      <c r="C285" s="14" t="s">
        <v>105</v>
      </c>
      <c r="D285" s="3" t="s">
        <v>7</v>
      </c>
      <c r="E285" s="4">
        <v>1</v>
      </c>
      <c r="F285" s="139" t="s">
        <v>228</v>
      </c>
    </row>
    <row r="286" spans="1:6" ht="25.5" x14ac:dyDescent="0.2">
      <c r="A286" s="140" t="s">
        <v>100</v>
      </c>
      <c r="B286" s="10">
        <v>86913</v>
      </c>
      <c r="C286" s="13" t="s">
        <v>350</v>
      </c>
      <c r="D286" s="3" t="s">
        <v>7</v>
      </c>
      <c r="E286" s="4">
        <v>1</v>
      </c>
      <c r="F286" s="139" t="s">
        <v>228</v>
      </c>
    </row>
    <row r="287" spans="1:6" ht="26.25" thickBot="1" x14ac:dyDescent="0.25">
      <c r="A287" s="140" t="s">
        <v>101</v>
      </c>
      <c r="B287" s="63">
        <v>102622</v>
      </c>
      <c r="C287" s="245" t="s">
        <v>380</v>
      </c>
      <c r="D287" s="3" t="s">
        <v>7</v>
      </c>
      <c r="E287" s="4">
        <v>2</v>
      </c>
      <c r="F287" s="139" t="s">
        <v>227</v>
      </c>
    </row>
    <row r="288" spans="1:6" ht="13.5" thickBot="1" x14ac:dyDescent="0.25">
      <c r="A288" s="178" t="s">
        <v>107</v>
      </c>
      <c r="B288" s="179"/>
      <c r="C288" s="457" t="s">
        <v>108</v>
      </c>
      <c r="D288" s="458"/>
      <c r="E288" s="458"/>
      <c r="F288" s="459"/>
    </row>
    <row r="289" spans="1:6" ht="38.25" x14ac:dyDescent="0.2">
      <c r="A289" s="92" t="s">
        <v>109</v>
      </c>
      <c r="B289" s="2">
        <v>89714</v>
      </c>
      <c r="C289" s="5" t="s">
        <v>192</v>
      </c>
      <c r="D289" s="3" t="s">
        <v>69</v>
      </c>
      <c r="E289" s="17">
        <v>9.5</v>
      </c>
      <c r="F289" s="134" t="s">
        <v>235</v>
      </c>
    </row>
    <row r="290" spans="1:6" ht="38.25" x14ac:dyDescent="0.2">
      <c r="A290" s="92" t="s">
        <v>110</v>
      </c>
      <c r="B290" s="2">
        <v>89798</v>
      </c>
      <c r="C290" s="5" t="s">
        <v>193</v>
      </c>
      <c r="D290" s="3" t="s">
        <v>69</v>
      </c>
      <c r="E290" s="17">
        <v>2.5</v>
      </c>
      <c r="F290" s="139" t="s">
        <v>236</v>
      </c>
    </row>
    <row r="291" spans="1:6" ht="38.25" x14ac:dyDescent="0.2">
      <c r="A291" s="92" t="s">
        <v>111</v>
      </c>
      <c r="B291" s="2">
        <v>89711</v>
      </c>
      <c r="C291" s="5" t="s">
        <v>194</v>
      </c>
      <c r="D291" s="3" t="s">
        <v>69</v>
      </c>
      <c r="E291" s="17">
        <v>3.42</v>
      </c>
      <c r="F291" s="139" t="s">
        <v>237</v>
      </c>
    </row>
    <row r="292" spans="1:6" ht="38.25" x14ac:dyDescent="0.2">
      <c r="A292" s="92" t="s">
        <v>112</v>
      </c>
      <c r="B292" s="2">
        <v>89744</v>
      </c>
      <c r="C292" s="5" t="s">
        <v>113</v>
      </c>
      <c r="D292" s="3" t="s">
        <v>7</v>
      </c>
      <c r="E292" s="17">
        <v>2</v>
      </c>
      <c r="F292" s="139" t="s">
        <v>227</v>
      </c>
    </row>
    <row r="293" spans="1:6" ht="38.25" x14ac:dyDescent="0.2">
      <c r="A293" s="92" t="s">
        <v>114</v>
      </c>
      <c r="B293" s="2">
        <v>89731</v>
      </c>
      <c r="C293" s="5" t="s">
        <v>115</v>
      </c>
      <c r="D293" s="3" t="s">
        <v>7</v>
      </c>
      <c r="E293" s="17">
        <v>1</v>
      </c>
      <c r="F293" s="139" t="s">
        <v>228</v>
      </c>
    </row>
    <row r="294" spans="1:6" ht="38.25" x14ac:dyDescent="0.2">
      <c r="A294" s="92" t="s">
        <v>116</v>
      </c>
      <c r="B294" s="2">
        <v>89724</v>
      </c>
      <c r="C294" s="5" t="s">
        <v>118</v>
      </c>
      <c r="D294" s="3" t="s">
        <v>7</v>
      </c>
      <c r="E294" s="17">
        <v>3</v>
      </c>
      <c r="F294" s="139" t="s">
        <v>229</v>
      </c>
    </row>
    <row r="295" spans="1:6" ht="51" x14ac:dyDescent="0.2">
      <c r="A295" s="92" t="s">
        <v>117</v>
      </c>
      <c r="B295" s="2">
        <v>89750</v>
      </c>
      <c r="C295" s="245" t="s">
        <v>331</v>
      </c>
      <c r="D295" s="3" t="s">
        <v>7</v>
      </c>
      <c r="E295" s="17">
        <v>1</v>
      </c>
      <c r="F295" s="139" t="s">
        <v>227</v>
      </c>
    </row>
    <row r="296" spans="1:6" ht="38.25" x14ac:dyDescent="0.2">
      <c r="A296" s="92" t="s">
        <v>119</v>
      </c>
      <c r="B296" s="2">
        <v>89726</v>
      </c>
      <c r="C296" s="5" t="s">
        <v>120</v>
      </c>
      <c r="D296" s="3" t="s">
        <v>7</v>
      </c>
      <c r="E296" s="17">
        <v>2</v>
      </c>
      <c r="F296" s="139" t="s">
        <v>227</v>
      </c>
    </row>
    <row r="297" spans="1:6" s="208" customFormat="1" ht="38.25" x14ac:dyDescent="0.2">
      <c r="A297" s="92" t="s">
        <v>121</v>
      </c>
      <c r="B297" s="2">
        <v>89796</v>
      </c>
      <c r="C297" s="5" t="s">
        <v>195</v>
      </c>
      <c r="D297" s="3" t="s">
        <v>7</v>
      </c>
      <c r="E297" s="17">
        <v>3</v>
      </c>
      <c r="F297" s="139" t="s">
        <v>229</v>
      </c>
    </row>
    <row r="298" spans="1:6" x14ac:dyDescent="0.2">
      <c r="A298" s="86" t="s">
        <v>196</v>
      </c>
      <c r="B298" s="1"/>
      <c r="C298" s="5" t="s">
        <v>123</v>
      </c>
      <c r="D298" s="1"/>
      <c r="E298" s="1"/>
      <c r="F298" s="93"/>
    </row>
    <row r="299" spans="1:6" ht="13.5" thickBot="1" x14ac:dyDescent="0.25">
      <c r="A299" s="197" t="s">
        <v>339</v>
      </c>
      <c r="B299" s="126"/>
      <c r="C299" s="473" t="s">
        <v>124</v>
      </c>
      <c r="D299" s="474"/>
      <c r="E299" s="474"/>
      <c r="F299" s="475"/>
    </row>
    <row r="300" spans="1:6" ht="13.5" thickBot="1" x14ac:dyDescent="0.25">
      <c r="A300" s="240" t="s">
        <v>340</v>
      </c>
      <c r="B300" s="151">
        <v>93358</v>
      </c>
      <c r="C300" s="152" t="s">
        <v>125</v>
      </c>
      <c r="D300" s="153" t="s">
        <v>20</v>
      </c>
      <c r="E300" s="154">
        <f>E304</f>
        <v>0.17860500000000001</v>
      </c>
      <c r="F300" s="194"/>
    </row>
    <row r="301" spans="1:6" x14ac:dyDescent="0.2">
      <c r="A301" s="140"/>
      <c r="B301" s="15"/>
      <c r="C301" s="63" t="s">
        <v>265</v>
      </c>
      <c r="D301" s="63"/>
      <c r="E301" s="121"/>
      <c r="F301" s="229"/>
    </row>
    <row r="302" spans="1:6" x14ac:dyDescent="0.2">
      <c r="A302" s="86"/>
      <c r="B302" s="38" t="s">
        <v>239</v>
      </c>
      <c r="C302" s="24" t="s">
        <v>241</v>
      </c>
      <c r="D302" s="3" t="s">
        <v>240</v>
      </c>
      <c r="E302" s="83" t="s">
        <v>242</v>
      </c>
      <c r="F302" s="229"/>
    </row>
    <row r="303" spans="1:6" ht="13.5" thickBot="1" x14ac:dyDescent="0.25">
      <c r="A303" s="137"/>
      <c r="B303" s="28">
        <v>0.63</v>
      </c>
      <c r="C303" s="74">
        <v>0.63</v>
      </c>
      <c r="D303" s="51">
        <v>0.45</v>
      </c>
      <c r="E303" s="120">
        <f>B303*C303*D303</f>
        <v>0.17860500000000001</v>
      </c>
      <c r="F303" s="229"/>
    </row>
    <row r="304" spans="1:6" ht="13.5" customHeight="1" thickBot="1" x14ac:dyDescent="0.25">
      <c r="A304" s="477" t="s">
        <v>244</v>
      </c>
      <c r="B304" s="478"/>
      <c r="C304" s="478"/>
      <c r="D304" s="478"/>
      <c r="E304" s="271">
        <f>E303</f>
        <v>0.17860500000000001</v>
      </c>
      <c r="F304" s="256"/>
    </row>
    <row r="305" spans="1:6" ht="64.5" thickBot="1" x14ac:dyDescent="0.25">
      <c r="A305" s="240" t="s">
        <v>341</v>
      </c>
      <c r="B305" s="2">
        <v>103331</v>
      </c>
      <c r="C305" s="326" t="s">
        <v>198</v>
      </c>
      <c r="D305" s="153" t="s">
        <v>15</v>
      </c>
      <c r="E305" s="154">
        <f>D312</f>
        <v>0.92700000000000016</v>
      </c>
      <c r="F305" s="155"/>
    </row>
    <row r="306" spans="1:6" x14ac:dyDescent="0.2">
      <c r="A306" s="141"/>
      <c r="B306" s="15"/>
      <c r="C306" s="78" t="s">
        <v>266</v>
      </c>
      <c r="D306" s="63"/>
      <c r="E306" s="121"/>
      <c r="F306" s="129"/>
    </row>
    <row r="307" spans="1:6" x14ac:dyDescent="0.2">
      <c r="A307" s="141"/>
      <c r="B307" s="38" t="s">
        <v>239</v>
      </c>
      <c r="C307" s="24" t="s">
        <v>240</v>
      </c>
      <c r="D307" s="24" t="s">
        <v>242</v>
      </c>
      <c r="E307" s="121"/>
      <c r="F307" s="229"/>
    </row>
    <row r="308" spans="1:6" x14ac:dyDescent="0.2">
      <c r="A308" s="141"/>
      <c r="B308" s="39">
        <v>0.63</v>
      </c>
      <c r="C308" s="29">
        <v>0.45</v>
      </c>
      <c r="D308" s="29">
        <f>B308*C308</f>
        <v>0.28350000000000003</v>
      </c>
      <c r="E308" s="121"/>
      <c r="F308" s="229"/>
    </row>
    <row r="309" spans="1:6" x14ac:dyDescent="0.2">
      <c r="A309" s="141"/>
      <c r="B309" s="39">
        <v>0.63</v>
      </c>
      <c r="C309" s="29">
        <v>0.45</v>
      </c>
      <c r="D309" s="29">
        <f>B309*C309</f>
        <v>0.28350000000000003</v>
      </c>
      <c r="E309" s="121"/>
      <c r="F309" s="229"/>
    </row>
    <row r="310" spans="1:6" x14ac:dyDescent="0.2">
      <c r="A310" s="141"/>
      <c r="B310" s="32">
        <v>0.4</v>
      </c>
      <c r="C310" s="79">
        <v>0.45</v>
      </c>
      <c r="D310" s="29">
        <f>B310*C310</f>
        <v>0.18000000000000002</v>
      </c>
      <c r="E310" s="121"/>
      <c r="F310" s="229"/>
    </row>
    <row r="311" spans="1:6" ht="13.5" thickBot="1" x14ac:dyDescent="0.25">
      <c r="A311" s="141"/>
      <c r="B311" s="32">
        <v>0.4</v>
      </c>
      <c r="C311" s="79">
        <v>0.45</v>
      </c>
      <c r="D311" s="29">
        <f>B311*C311</f>
        <v>0.18000000000000002</v>
      </c>
      <c r="E311" s="121"/>
      <c r="F311" s="229"/>
    </row>
    <row r="312" spans="1:6" ht="13.5" customHeight="1" thickBot="1" x14ac:dyDescent="0.25">
      <c r="A312" s="460" t="s">
        <v>244</v>
      </c>
      <c r="B312" s="461"/>
      <c r="C312" s="461"/>
      <c r="D312" s="44">
        <f>SUM(D308:D311)</f>
        <v>0.92700000000000016</v>
      </c>
      <c r="E312" s="199"/>
      <c r="F312" s="195"/>
    </row>
    <row r="313" spans="1:6" ht="51.75" thickBot="1" x14ac:dyDescent="0.25">
      <c r="A313" s="94" t="s">
        <v>342</v>
      </c>
      <c r="B313" s="2">
        <v>87530</v>
      </c>
      <c r="C313" s="5" t="s">
        <v>203</v>
      </c>
      <c r="D313" s="3" t="s">
        <v>15</v>
      </c>
      <c r="E313" s="4">
        <v>0.64</v>
      </c>
      <c r="F313" s="181"/>
    </row>
    <row r="314" spans="1:6" x14ac:dyDescent="0.2">
      <c r="A314" s="200"/>
      <c r="B314" s="188"/>
      <c r="C314" s="201" t="s">
        <v>266</v>
      </c>
      <c r="D314" s="189"/>
      <c r="E314" s="190"/>
      <c r="F314" s="194"/>
    </row>
    <row r="315" spans="1:6" x14ac:dyDescent="0.2">
      <c r="A315" s="92"/>
      <c r="B315" s="38" t="s">
        <v>239</v>
      </c>
      <c r="C315" s="24" t="s">
        <v>240</v>
      </c>
      <c r="D315" s="24" t="s">
        <v>242</v>
      </c>
      <c r="E315" s="83"/>
      <c r="F315" s="229"/>
    </row>
    <row r="316" spans="1:6" x14ac:dyDescent="0.2">
      <c r="A316" s="92"/>
      <c r="B316" s="39">
        <v>0.4</v>
      </c>
      <c r="C316" s="29">
        <v>0.4</v>
      </c>
      <c r="D316" s="29">
        <f>B316*C316</f>
        <v>0.16000000000000003</v>
      </c>
      <c r="E316" s="83"/>
      <c r="F316" s="229"/>
    </row>
    <row r="317" spans="1:6" x14ac:dyDescent="0.2">
      <c r="A317" s="92"/>
      <c r="B317" s="39">
        <v>0.4</v>
      </c>
      <c r="C317" s="29">
        <v>0.4</v>
      </c>
      <c r="D317" s="29">
        <f>B317*C317</f>
        <v>0.16000000000000003</v>
      </c>
      <c r="E317" s="83"/>
      <c r="F317" s="229"/>
    </row>
    <row r="318" spans="1:6" x14ac:dyDescent="0.2">
      <c r="A318" s="92"/>
      <c r="B318" s="32">
        <v>0.4</v>
      </c>
      <c r="C318" s="79">
        <v>0.4</v>
      </c>
      <c r="D318" s="29">
        <f>B318*C318</f>
        <v>0.16000000000000003</v>
      </c>
      <c r="E318" s="83"/>
      <c r="F318" s="229"/>
    </row>
    <row r="319" spans="1:6" ht="13.5" thickBot="1" x14ac:dyDescent="0.25">
      <c r="A319" s="92"/>
      <c r="B319" s="32">
        <v>0.4</v>
      </c>
      <c r="C319" s="79">
        <v>0.4</v>
      </c>
      <c r="D319" s="29">
        <f>B319*C319</f>
        <v>0.16000000000000003</v>
      </c>
      <c r="E319" s="83"/>
      <c r="F319" s="229"/>
    </row>
    <row r="320" spans="1:6" ht="13.5" thickBot="1" x14ac:dyDescent="0.25">
      <c r="A320" s="460" t="s">
        <v>244</v>
      </c>
      <c r="B320" s="461"/>
      <c r="C320" s="461"/>
      <c r="D320" s="44">
        <f>SUM(D316:D319)</f>
        <v>0.64000000000000012</v>
      </c>
      <c r="E320" s="203"/>
      <c r="F320" s="195"/>
    </row>
    <row r="321" spans="1:6" ht="39" thickBot="1" x14ac:dyDescent="0.25">
      <c r="A321" s="240" t="s">
        <v>343</v>
      </c>
      <c r="B321" s="2">
        <v>94974</v>
      </c>
      <c r="C321" s="5" t="s">
        <v>199</v>
      </c>
      <c r="D321" s="153" t="s">
        <v>20</v>
      </c>
      <c r="E321" s="250">
        <f>E325</f>
        <v>1.9845000000000002E-2</v>
      </c>
      <c r="F321" s="172" t="s">
        <v>407</v>
      </c>
    </row>
    <row r="322" spans="1:6" x14ac:dyDescent="0.2">
      <c r="A322" s="141"/>
      <c r="B322" s="15"/>
      <c r="C322" s="63" t="s">
        <v>267</v>
      </c>
      <c r="D322" s="63"/>
      <c r="E322" s="121"/>
      <c r="F322" s="129"/>
    </row>
    <row r="323" spans="1:6" x14ac:dyDescent="0.2">
      <c r="A323" s="92"/>
      <c r="B323" s="38" t="s">
        <v>239</v>
      </c>
      <c r="C323" s="24" t="s">
        <v>241</v>
      </c>
      <c r="D323" s="3" t="s">
        <v>240</v>
      </c>
      <c r="E323" s="83" t="s">
        <v>242</v>
      </c>
      <c r="F323" s="229"/>
    </row>
    <row r="324" spans="1:6" ht="13.5" thickBot="1" x14ac:dyDescent="0.25">
      <c r="A324" s="92"/>
      <c r="B324" s="28">
        <v>0.63</v>
      </c>
      <c r="C324" s="74">
        <v>0.63</v>
      </c>
      <c r="D324" s="51">
        <v>0.05</v>
      </c>
      <c r="E324" s="120">
        <f>B324*C324*D324</f>
        <v>1.9845000000000002E-2</v>
      </c>
      <c r="F324" s="229"/>
    </row>
    <row r="325" spans="1:6" ht="13.5" thickBot="1" x14ac:dyDescent="0.25">
      <c r="A325" s="460" t="s">
        <v>244</v>
      </c>
      <c r="B325" s="461"/>
      <c r="C325" s="461"/>
      <c r="D325" s="461"/>
      <c r="E325" s="65">
        <f>E324</f>
        <v>1.9845000000000002E-2</v>
      </c>
      <c r="F325" s="195"/>
    </row>
    <row r="326" spans="1:6" ht="39" thickBot="1" x14ac:dyDescent="0.25">
      <c r="A326" s="240" t="s">
        <v>344</v>
      </c>
      <c r="B326" s="151">
        <v>94974</v>
      </c>
      <c r="C326" s="152" t="s">
        <v>199</v>
      </c>
      <c r="D326" s="153" t="s">
        <v>20</v>
      </c>
      <c r="E326" s="250">
        <v>0.01</v>
      </c>
      <c r="F326" s="172"/>
    </row>
    <row r="327" spans="1:6" x14ac:dyDescent="0.2">
      <c r="A327" s="141"/>
      <c r="B327" s="15"/>
      <c r="C327" s="63" t="s">
        <v>268</v>
      </c>
      <c r="D327" s="63"/>
      <c r="E327" s="121"/>
      <c r="F327" s="129"/>
    </row>
    <row r="328" spans="1:6" x14ac:dyDescent="0.2">
      <c r="A328" s="92"/>
      <c r="B328" s="38" t="s">
        <v>239</v>
      </c>
      <c r="C328" s="24" t="s">
        <v>241</v>
      </c>
      <c r="D328" s="3" t="s">
        <v>240</v>
      </c>
      <c r="E328" s="83" t="s">
        <v>242</v>
      </c>
      <c r="F328" s="229"/>
    </row>
    <row r="329" spans="1:6" ht="13.5" thickBot="1" x14ac:dyDescent="0.25">
      <c r="A329" s="205"/>
      <c r="B329" s="148">
        <v>0.7</v>
      </c>
      <c r="C329" s="206">
        <v>0.7</v>
      </c>
      <c r="D329" s="207">
        <v>0.03</v>
      </c>
      <c r="E329" s="202">
        <f>B329*C329*D329</f>
        <v>1.4699999999999998E-2</v>
      </c>
      <c r="F329" s="195"/>
    </row>
    <row r="330" spans="1:6" ht="13.5" thickBot="1" x14ac:dyDescent="0.25">
      <c r="A330" s="480" t="s">
        <v>244</v>
      </c>
      <c r="B330" s="481"/>
      <c r="C330" s="481"/>
      <c r="D330" s="481"/>
      <c r="E330" s="204">
        <f>E329</f>
        <v>1.4699999999999998E-2</v>
      </c>
      <c r="F330" s="191"/>
    </row>
    <row r="331" spans="1:6" ht="13.5" thickBot="1" x14ac:dyDescent="0.25">
      <c r="A331" s="240" t="s">
        <v>335</v>
      </c>
      <c r="B331" s="180"/>
      <c r="C331" s="482" t="s">
        <v>127</v>
      </c>
      <c r="D331" s="483"/>
      <c r="E331" s="483"/>
      <c r="F331" s="484"/>
    </row>
    <row r="332" spans="1:6" ht="26.25" thickBot="1" x14ac:dyDescent="0.25">
      <c r="A332" s="240" t="s">
        <v>337</v>
      </c>
      <c r="B332" s="2">
        <v>92271</v>
      </c>
      <c r="C332" s="5" t="s">
        <v>384</v>
      </c>
      <c r="D332" s="153" t="s">
        <v>15</v>
      </c>
      <c r="E332" s="154">
        <v>0.71</v>
      </c>
      <c r="F332" s="155"/>
    </row>
    <row r="333" spans="1:6" x14ac:dyDescent="0.2">
      <c r="A333" s="141"/>
      <c r="B333" s="15"/>
      <c r="C333" s="78" t="s">
        <v>272</v>
      </c>
      <c r="D333" s="63"/>
      <c r="E333" s="32"/>
      <c r="F333" s="134"/>
    </row>
    <row r="334" spans="1:6" x14ac:dyDescent="0.2">
      <c r="A334" s="92"/>
      <c r="B334" s="38" t="s">
        <v>239</v>
      </c>
      <c r="C334" s="24" t="s">
        <v>269</v>
      </c>
      <c r="D334" s="24" t="s">
        <v>242</v>
      </c>
      <c r="E334" s="4"/>
      <c r="F334" s="139"/>
    </row>
    <row r="335" spans="1:6" x14ac:dyDescent="0.2">
      <c r="A335" s="92"/>
      <c r="B335" s="39">
        <v>0.63</v>
      </c>
      <c r="C335" s="29">
        <v>0.05</v>
      </c>
      <c r="D335" s="29">
        <f>B335*C335</f>
        <v>3.15E-2</v>
      </c>
      <c r="E335" s="4"/>
      <c r="F335" s="139"/>
    </row>
    <row r="336" spans="1:6" x14ac:dyDescent="0.2">
      <c r="A336" s="92"/>
      <c r="B336" s="39">
        <v>0.63</v>
      </c>
      <c r="C336" s="29">
        <v>0.05</v>
      </c>
      <c r="D336" s="29">
        <f>B336*C336</f>
        <v>3.15E-2</v>
      </c>
      <c r="E336" s="4"/>
      <c r="F336" s="139"/>
    </row>
    <row r="337" spans="1:6" x14ac:dyDescent="0.2">
      <c r="A337" s="92"/>
      <c r="B337" s="32">
        <v>0.63</v>
      </c>
      <c r="C337" s="79">
        <v>0.05</v>
      </c>
      <c r="D337" s="29">
        <f>B337*C337</f>
        <v>3.15E-2</v>
      </c>
      <c r="E337" s="4"/>
      <c r="F337" s="139"/>
    </row>
    <row r="338" spans="1:6" x14ac:dyDescent="0.2">
      <c r="A338" s="92"/>
      <c r="B338" s="32">
        <v>0.63</v>
      </c>
      <c r="C338" s="79">
        <v>0.05</v>
      </c>
      <c r="D338" s="29">
        <f>B338*C338</f>
        <v>3.15E-2</v>
      </c>
      <c r="E338" s="4"/>
      <c r="F338" s="139"/>
    </row>
    <row r="339" spans="1:6" ht="13.5" thickBot="1" x14ac:dyDescent="0.25">
      <c r="A339" s="92"/>
      <c r="B339" s="32">
        <v>0.7</v>
      </c>
      <c r="C339" s="79">
        <v>0.7</v>
      </c>
      <c r="D339" s="29">
        <v>0</v>
      </c>
      <c r="E339" s="4"/>
      <c r="F339" s="139"/>
    </row>
    <row r="340" spans="1:6" ht="13.5" thickBot="1" x14ac:dyDescent="0.25">
      <c r="A340" s="460" t="s">
        <v>244</v>
      </c>
      <c r="B340" s="461"/>
      <c r="C340" s="461"/>
      <c r="D340" s="80">
        <f>SUM(D335:D339)</f>
        <v>0.126</v>
      </c>
      <c r="E340" s="4"/>
      <c r="F340" s="139"/>
    </row>
    <row r="341" spans="1:6" x14ac:dyDescent="0.2">
      <c r="A341" s="92"/>
      <c r="B341" s="2"/>
      <c r="C341" s="5"/>
      <c r="D341" s="3"/>
      <c r="E341" s="4"/>
      <c r="F341" s="139"/>
    </row>
    <row r="342" spans="1:6" ht="38.25" x14ac:dyDescent="0.2">
      <c r="A342" s="94" t="s">
        <v>336</v>
      </c>
      <c r="B342" s="2">
        <v>94975</v>
      </c>
      <c r="C342" s="1" t="s">
        <v>168</v>
      </c>
      <c r="D342" s="3" t="s">
        <v>20</v>
      </c>
      <c r="E342" s="4">
        <v>0.04</v>
      </c>
      <c r="F342" s="139" t="s">
        <v>270</v>
      </c>
    </row>
    <row r="343" spans="1:6" ht="51" x14ac:dyDescent="0.2">
      <c r="A343" s="94" t="s">
        <v>338</v>
      </c>
      <c r="B343" s="9">
        <v>92785</v>
      </c>
      <c r="C343" s="14" t="s">
        <v>197</v>
      </c>
      <c r="D343" s="68" t="s">
        <v>50</v>
      </c>
      <c r="E343" s="28">
        <v>1.91</v>
      </c>
      <c r="F343" s="139" t="s">
        <v>271</v>
      </c>
    </row>
    <row r="344" spans="1:6" ht="38.25" x14ac:dyDescent="0.2">
      <c r="A344" s="24" t="s">
        <v>122</v>
      </c>
      <c r="B344" s="125" t="s">
        <v>325</v>
      </c>
      <c r="C344" s="27" t="s">
        <v>326</v>
      </c>
      <c r="D344" s="125" t="s">
        <v>151</v>
      </c>
      <c r="E344" s="29">
        <v>1</v>
      </c>
      <c r="F344" s="241" t="s">
        <v>228</v>
      </c>
    </row>
    <row r="345" spans="1:6" ht="38.25" x14ac:dyDescent="0.2">
      <c r="A345" s="92" t="s">
        <v>345</v>
      </c>
      <c r="B345" s="2">
        <v>89482</v>
      </c>
      <c r="C345" s="5" t="s">
        <v>206</v>
      </c>
      <c r="D345" s="3" t="s">
        <v>7</v>
      </c>
      <c r="E345" s="4">
        <v>1</v>
      </c>
      <c r="F345" s="139" t="s">
        <v>228</v>
      </c>
    </row>
    <row r="346" spans="1:6" x14ac:dyDescent="0.2">
      <c r="A346" s="99" t="s">
        <v>130</v>
      </c>
      <c r="B346" s="100"/>
      <c r="C346" s="394" t="s">
        <v>408</v>
      </c>
      <c r="D346" s="395"/>
      <c r="E346" s="395"/>
      <c r="F346" s="396"/>
    </row>
    <row r="347" spans="1:6" x14ac:dyDescent="0.2">
      <c r="A347" s="84" t="s">
        <v>132</v>
      </c>
      <c r="B347" s="1"/>
      <c r="C347" s="400" t="s">
        <v>124</v>
      </c>
      <c r="D347" s="401"/>
      <c r="E347" s="401"/>
      <c r="F347" s="402"/>
    </row>
    <row r="348" spans="1:6" x14ac:dyDescent="0.2">
      <c r="A348" s="95">
        <v>41275</v>
      </c>
      <c r="B348" s="2">
        <v>93358</v>
      </c>
      <c r="C348" s="5" t="s">
        <v>125</v>
      </c>
      <c r="D348" s="3" t="s">
        <v>20</v>
      </c>
      <c r="E348" s="4">
        <f>E351</f>
        <v>4.032</v>
      </c>
      <c r="F348" s="133"/>
    </row>
    <row r="349" spans="1:6" x14ac:dyDescent="0.2">
      <c r="A349" s="95"/>
      <c r="B349" s="2" t="s">
        <v>273</v>
      </c>
      <c r="C349" s="3" t="s">
        <v>274</v>
      </c>
      <c r="D349" s="3" t="s">
        <v>240</v>
      </c>
      <c r="E349" s="83" t="s">
        <v>242</v>
      </c>
      <c r="F349" s="142"/>
    </row>
    <row r="350" spans="1:6" ht="13.5" thickBot="1" x14ac:dyDescent="0.25">
      <c r="A350" s="95"/>
      <c r="B350" s="4">
        <v>2.1</v>
      </c>
      <c r="C350" s="20">
        <v>1.2</v>
      </c>
      <c r="D350" s="20">
        <v>1.6</v>
      </c>
      <c r="E350" s="83">
        <f>(B350*C350*D350)</f>
        <v>4.032</v>
      </c>
      <c r="F350" s="142"/>
    </row>
    <row r="351" spans="1:6" ht="13.5" thickBot="1" x14ac:dyDescent="0.25">
      <c r="A351" s="460" t="s">
        <v>244</v>
      </c>
      <c r="B351" s="461"/>
      <c r="C351" s="461"/>
      <c r="D351" s="461"/>
      <c r="E351" s="77">
        <f>E350</f>
        <v>4.032</v>
      </c>
      <c r="F351" s="143"/>
    </row>
    <row r="352" spans="1:6" ht="64.5" thickBot="1" x14ac:dyDescent="0.25">
      <c r="A352" s="264">
        <v>41276</v>
      </c>
      <c r="B352" s="151">
        <v>87506</v>
      </c>
      <c r="C352" s="152" t="s">
        <v>198</v>
      </c>
      <c r="D352" s="153" t="s">
        <v>15</v>
      </c>
      <c r="E352" s="154">
        <f>D359</f>
        <v>9.2100000000000009</v>
      </c>
      <c r="F352" s="155"/>
    </row>
    <row r="353" spans="1:6" ht="38.25" x14ac:dyDescent="0.2">
      <c r="A353" s="262"/>
      <c r="B353" s="15"/>
      <c r="C353" s="63" t="s">
        <v>266</v>
      </c>
      <c r="D353" s="63"/>
      <c r="E353" s="32"/>
      <c r="F353" s="263" t="s">
        <v>409</v>
      </c>
    </row>
    <row r="354" spans="1:6" x14ac:dyDescent="0.2">
      <c r="A354" s="95"/>
      <c r="B354" s="38" t="s">
        <v>239</v>
      </c>
      <c r="C354" s="24" t="s">
        <v>240</v>
      </c>
      <c r="D354" s="24" t="s">
        <v>242</v>
      </c>
      <c r="E354" s="4"/>
      <c r="F354" s="139"/>
    </row>
    <row r="355" spans="1:6" x14ac:dyDescent="0.2">
      <c r="A355" s="95"/>
      <c r="B355" s="39">
        <v>2.1</v>
      </c>
      <c r="C355" s="29">
        <v>1.5</v>
      </c>
      <c r="D355" s="29">
        <f>B355*C355</f>
        <v>3.1500000000000004</v>
      </c>
      <c r="E355" s="4"/>
      <c r="F355" s="139"/>
    </row>
    <row r="356" spans="1:6" x14ac:dyDescent="0.2">
      <c r="A356" s="95"/>
      <c r="B356" s="4">
        <v>2.1</v>
      </c>
      <c r="C356" s="29">
        <v>1.5</v>
      </c>
      <c r="D356" s="29">
        <f>B356*C356</f>
        <v>3.1500000000000004</v>
      </c>
      <c r="E356" s="4"/>
      <c r="F356" s="139"/>
    </row>
    <row r="357" spans="1:6" x14ac:dyDescent="0.2">
      <c r="A357" s="95"/>
      <c r="B357" s="4">
        <v>0.97</v>
      </c>
      <c r="C357" s="29">
        <v>1.5</v>
      </c>
      <c r="D357" s="29">
        <f>B357*C357</f>
        <v>1.4550000000000001</v>
      </c>
      <c r="E357" s="4"/>
      <c r="F357" s="139"/>
    </row>
    <row r="358" spans="1:6" ht="13.5" thickBot="1" x14ac:dyDescent="0.25">
      <c r="A358" s="95"/>
      <c r="B358" s="4">
        <v>0.97</v>
      </c>
      <c r="C358" s="29">
        <v>1.5</v>
      </c>
      <c r="D358" s="29">
        <f>B358*C358</f>
        <v>1.4550000000000001</v>
      </c>
      <c r="E358" s="4"/>
      <c r="F358" s="139"/>
    </row>
    <row r="359" spans="1:6" ht="13.5" thickBot="1" x14ac:dyDescent="0.25">
      <c r="A359" s="477" t="s">
        <v>244</v>
      </c>
      <c r="B359" s="478"/>
      <c r="C359" s="478"/>
      <c r="D359" s="157">
        <f>SUM(D354:D358)</f>
        <v>9.2100000000000009</v>
      </c>
      <c r="E359" s="265"/>
      <c r="F359" s="133"/>
    </row>
    <row r="360" spans="1:6" ht="39" thickBot="1" x14ac:dyDescent="0.25">
      <c r="A360" s="264">
        <v>41277</v>
      </c>
      <c r="B360" s="151">
        <v>87878</v>
      </c>
      <c r="C360" s="152" t="s">
        <v>201</v>
      </c>
      <c r="D360" s="153" t="s">
        <v>15</v>
      </c>
      <c r="E360" s="154">
        <f>D367</f>
        <v>8.31</v>
      </c>
      <c r="F360" s="155"/>
    </row>
    <row r="361" spans="1:6" x14ac:dyDescent="0.2">
      <c r="A361" s="262"/>
      <c r="B361" s="15"/>
      <c r="C361" s="63" t="s">
        <v>266</v>
      </c>
      <c r="D361" s="63"/>
      <c r="E361" s="32"/>
      <c r="F361" s="134"/>
    </row>
    <row r="362" spans="1:6" x14ac:dyDescent="0.2">
      <c r="A362" s="95"/>
      <c r="B362" s="38" t="s">
        <v>239</v>
      </c>
      <c r="C362" s="24" t="s">
        <v>240</v>
      </c>
      <c r="D362" s="24" t="s">
        <v>242</v>
      </c>
      <c r="E362" s="4"/>
      <c r="F362" s="139"/>
    </row>
    <row r="363" spans="1:6" x14ac:dyDescent="0.2">
      <c r="A363" s="95"/>
      <c r="B363" s="39">
        <v>1.8</v>
      </c>
      <c r="C363" s="29">
        <v>1.5</v>
      </c>
      <c r="D363" s="29">
        <f>B363*C363</f>
        <v>2.7</v>
      </c>
      <c r="E363" s="4"/>
      <c r="F363" s="139"/>
    </row>
    <row r="364" spans="1:6" x14ac:dyDescent="0.2">
      <c r="A364" s="95"/>
      <c r="B364" s="39">
        <v>1.8</v>
      </c>
      <c r="C364" s="29">
        <v>1.5</v>
      </c>
      <c r="D364" s="29">
        <f>B364*C364</f>
        <v>2.7</v>
      </c>
      <c r="E364" s="4"/>
      <c r="F364" s="139"/>
    </row>
    <row r="365" spans="1:6" x14ac:dyDescent="0.2">
      <c r="A365" s="95"/>
      <c r="B365" s="39">
        <v>0.97</v>
      </c>
      <c r="C365" s="29">
        <v>1.5</v>
      </c>
      <c r="D365" s="29">
        <f>B365*C365</f>
        <v>1.4550000000000001</v>
      </c>
      <c r="E365" s="4"/>
      <c r="F365" s="139"/>
    </row>
    <row r="366" spans="1:6" ht="13.5" thickBot="1" x14ac:dyDescent="0.25">
      <c r="A366" s="95"/>
      <c r="B366" s="39">
        <v>0.97</v>
      </c>
      <c r="C366" s="29">
        <v>1.5</v>
      </c>
      <c r="D366" s="29">
        <f>B366*C366</f>
        <v>1.4550000000000001</v>
      </c>
      <c r="E366" s="4"/>
      <c r="F366" s="139"/>
    </row>
    <row r="367" spans="1:6" ht="13.5" thickBot="1" x14ac:dyDescent="0.25">
      <c r="A367" s="477" t="s">
        <v>244</v>
      </c>
      <c r="B367" s="478"/>
      <c r="C367" s="478"/>
      <c r="D367" s="157">
        <f>SUM(D362:D366)</f>
        <v>8.31</v>
      </c>
      <c r="E367" s="265"/>
      <c r="F367" s="133"/>
    </row>
    <row r="368" spans="1:6" ht="64.5" thickBot="1" x14ac:dyDescent="0.25">
      <c r="A368" s="264">
        <v>41278</v>
      </c>
      <c r="B368" s="151">
        <v>87547</v>
      </c>
      <c r="C368" s="152" t="s">
        <v>126</v>
      </c>
      <c r="D368" s="153" t="s">
        <v>15</v>
      </c>
      <c r="E368" s="154">
        <f>D375</f>
        <v>8.31</v>
      </c>
      <c r="F368" s="155"/>
    </row>
    <row r="369" spans="1:6" x14ac:dyDescent="0.2">
      <c r="A369" s="262"/>
      <c r="B369" s="15"/>
      <c r="C369" s="63" t="s">
        <v>266</v>
      </c>
      <c r="D369" s="63"/>
      <c r="E369" s="32"/>
      <c r="F369" s="134"/>
    </row>
    <row r="370" spans="1:6" x14ac:dyDescent="0.2">
      <c r="A370" s="95"/>
      <c r="B370" s="38" t="s">
        <v>239</v>
      </c>
      <c r="C370" s="24" t="s">
        <v>240</v>
      </c>
      <c r="D370" s="24" t="s">
        <v>242</v>
      </c>
      <c r="E370" s="4"/>
      <c r="F370" s="139"/>
    </row>
    <row r="371" spans="1:6" x14ac:dyDescent="0.2">
      <c r="A371" s="95"/>
      <c r="B371" s="39">
        <v>1.8</v>
      </c>
      <c r="C371" s="29">
        <v>1.5</v>
      </c>
      <c r="D371" s="29">
        <f>B371*C371</f>
        <v>2.7</v>
      </c>
      <c r="E371" s="4"/>
      <c r="F371" s="139"/>
    </row>
    <row r="372" spans="1:6" x14ac:dyDescent="0.2">
      <c r="A372" s="95"/>
      <c r="B372" s="39">
        <v>1.8</v>
      </c>
      <c r="C372" s="29">
        <v>1.5</v>
      </c>
      <c r="D372" s="29">
        <f>B372*C372</f>
        <v>2.7</v>
      </c>
      <c r="E372" s="4"/>
      <c r="F372" s="139"/>
    </row>
    <row r="373" spans="1:6" x14ac:dyDescent="0.2">
      <c r="A373" s="95"/>
      <c r="B373" s="4">
        <v>0.97</v>
      </c>
      <c r="C373" s="29">
        <v>1.5</v>
      </c>
      <c r="D373" s="29">
        <f>B373*C373</f>
        <v>1.4550000000000001</v>
      </c>
      <c r="E373" s="4"/>
      <c r="F373" s="139"/>
    </row>
    <row r="374" spans="1:6" ht="13.5" thickBot="1" x14ac:dyDescent="0.25">
      <c r="A374" s="95"/>
      <c r="B374" s="4">
        <v>0.97</v>
      </c>
      <c r="C374" s="29">
        <v>1.5</v>
      </c>
      <c r="D374" s="29">
        <f>B374*C374</f>
        <v>1.4550000000000001</v>
      </c>
      <c r="E374" s="4"/>
      <c r="F374" s="139"/>
    </row>
    <row r="375" spans="1:6" ht="13.5" thickBot="1" x14ac:dyDescent="0.25">
      <c r="A375" s="477" t="s">
        <v>244</v>
      </c>
      <c r="B375" s="478"/>
      <c r="C375" s="478"/>
      <c r="D375" s="157">
        <f>SUM(D370:D374)</f>
        <v>8.31</v>
      </c>
      <c r="E375" s="265"/>
      <c r="F375" s="133"/>
    </row>
    <row r="376" spans="1:6" ht="39" thickBot="1" x14ac:dyDescent="0.25">
      <c r="A376" s="264">
        <v>41280</v>
      </c>
      <c r="B376" s="151">
        <v>94974</v>
      </c>
      <c r="C376" s="152" t="s">
        <v>205</v>
      </c>
      <c r="D376" s="153" t="s">
        <v>20</v>
      </c>
      <c r="E376" s="154">
        <v>0.25</v>
      </c>
      <c r="F376" s="155" t="s">
        <v>410</v>
      </c>
    </row>
    <row r="377" spans="1:6" ht="13.5" thickBot="1" x14ac:dyDescent="0.25">
      <c r="A377" s="176" t="s">
        <v>133</v>
      </c>
      <c r="B377" s="177"/>
      <c r="C377" s="450" t="s">
        <v>127</v>
      </c>
      <c r="D377" s="451"/>
      <c r="E377" s="451"/>
      <c r="F377" s="452"/>
    </row>
    <row r="378" spans="1:6" ht="26.25" thickBot="1" x14ac:dyDescent="0.25">
      <c r="A378" s="264">
        <v>41306</v>
      </c>
      <c r="B378" s="151">
        <v>92267</v>
      </c>
      <c r="C378" s="152" t="s">
        <v>200</v>
      </c>
      <c r="D378" s="153" t="s">
        <v>15</v>
      </c>
      <c r="E378" s="154">
        <f>D386</f>
        <v>2.5099999999999998</v>
      </c>
      <c r="F378" s="155"/>
    </row>
    <row r="379" spans="1:6" x14ac:dyDescent="0.2">
      <c r="A379" s="141"/>
      <c r="B379" s="15"/>
      <c r="C379" s="78" t="s">
        <v>272</v>
      </c>
      <c r="D379" s="63"/>
      <c r="E379" s="32"/>
      <c r="F379" s="134"/>
    </row>
    <row r="380" spans="1:6" x14ac:dyDescent="0.2">
      <c r="A380" s="92"/>
      <c r="B380" s="38" t="s">
        <v>239</v>
      </c>
      <c r="C380" s="24" t="s">
        <v>269</v>
      </c>
      <c r="D380" s="24" t="s">
        <v>242</v>
      </c>
      <c r="E380" s="4"/>
      <c r="F380" s="139"/>
    </row>
    <row r="381" spans="1:6" x14ac:dyDescent="0.2">
      <c r="A381" s="92"/>
      <c r="B381" s="39">
        <v>2.1</v>
      </c>
      <c r="C381" s="29">
        <v>0.05</v>
      </c>
      <c r="D381" s="29">
        <f>B381*C381</f>
        <v>0.10500000000000001</v>
      </c>
      <c r="E381" s="4"/>
      <c r="F381" s="139"/>
    </row>
    <row r="382" spans="1:6" x14ac:dyDescent="0.2">
      <c r="A382" s="92"/>
      <c r="B382" s="39">
        <v>2.1</v>
      </c>
      <c r="C382" s="29">
        <v>0.05</v>
      </c>
      <c r="D382" s="29">
        <f>B382*C382</f>
        <v>0.10500000000000001</v>
      </c>
      <c r="E382" s="4"/>
      <c r="F382" s="139"/>
    </row>
    <row r="383" spans="1:6" x14ac:dyDescent="0.2">
      <c r="A383" s="92"/>
      <c r="B383" s="32">
        <v>2.1</v>
      </c>
      <c r="C383" s="29">
        <v>0.05</v>
      </c>
      <c r="D383" s="29">
        <f>B383*C383</f>
        <v>0.10500000000000001</v>
      </c>
      <c r="E383" s="4"/>
      <c r="F383" s="139"/>
    </row>
    <row r="384" spans="1:6" x14ac:dyDescent="0.2">
      <c r="A384" s="92"/>
      <c r="B384" s="32">
        <v>2.1</v>
      </c>
      <c r="C384" s="29">
        <v>0.05</v>
      </c>
      <c r="D384" s="29">
        <f>B384*C384</f>
        <v>0.10500000000000001</v>
      </c>
      <c r="E384" s="4"/>
      <c r="F384" s="139"/>
    </row>
    <row r="385" spans="1:6" ht="13.5" thickBot="1" x14ac:dyDescent="0.25">
      <c r="A385" s="92"/>
      <c r="B385" s="32">
        <v>1.9</v>
      </c>
      <c r="C385" s="79">
        <v>1.1000000000000001</v>
      </c>
      <c r="D385" s="29">
        <f>B385*C385</f>
        <v>2.09</v>
      </c>
      <c r="E385" s="4"/>
      <c r="F385" s="139"/>
    </row>
    <row r="386" spans="1:6" ht="13.5" thickBot="1" x14ac:dyDescent="0.25">
      <c r="A386" s="477" t="s">
        <v>244</v>
      </c>
      <c r="B386" s="478"/>
      <c r="C386" s="478"/>
      <c r="D386" s="266">
        <f>SUM(D381:D385)</f>
        <v>2.5099999999999998</v>
      </c>
      <c r="E386" s="28"/>
      <c r="F386" s="133"/>
    </row>
    <row r="387" spans="1:6" ht="39" thickBot="1" x14ac:dyDescent="0.25">
      <c r="A387" s="264">
        <v>41307</v>
      </c>
      <c r="B387" s="151">
        <v>94975</v>
      </c>
      <c r="C387" s="152" t="s">
        <v>184</v>
      </c>
      <c r="D387" s="153" t="s">
        <v>20</v>
      </c>
      <c r="E387" s="154">
        <v>0.13</v>
      </c>
      <c r="F387" s="155" t="s">
        <v>411</v>
      </c>
    </row>
    <row r="388" spans="1:6" ht="39" thickBot="1" x14ac:dyDescent="0.25">
      <c r="A388" s="264">
        <v>41308</v>
      </c>
      <c r="B388" s="2">
        <v>92769</v>
      </c>
      <c r="C388" s="5" t="s">
        <v>404</v>
      </c>
      <c r="D388" s="153" t="s">
        <v>50</v>
      </c>
      <c r="E388" s="154">
        <v>9.56</v>
      </c>
      <c r="F388" s="155" t="s">
        <v>412</v>
      </c>
    </row>
    <row r="389" spans="1:6" x14ac:dyDescent="0.2">
      <c r="A389" s="267" t="s">
        <v>135</v>
      </c>
      <c r="B389" s="268"/>
      <c r="C389" s="412" t="s">
        <v>136</v>
      </c>
      <c r="D389" s="413"/>
      <c r="E389" s="413"/>
      <c r="F389" s="414"/>
    </row>
    <row r="390" spans="1:6" x14ac:dyDescent="0.2">
      <c r="A390" s="84" t="s">
        <v>137</v>
      </c>
      <c r="B390" s="1"/>
      <c r="C390" s="400" t="s">
        <v>124</v>
      </c>
      <c r="D390" s="401"/>
      <c r="E390" s="401"/>
      <c r="F390" s="479"/>
    </row>
    <row r="391" spans="1:6" x14ac:dyDescent="0.2">
      <c r="A391" s="95">
        <v>41640</v>
      </c>
      <c r="B391" s="2">
        <v>93358</v>
      </c>
      <c r="C391" s="5" t="s">
        <v>125</v>
      </c>
      <c r="D391" s="3" t="s">
        <v>20</v>
      </c>
      <c r="E391" s="83">
        <v>3.29</v>
      </c>
      <c r="F391" s="144" t="s">
        <v>275</v>
      </c>
    </row>
    <row r="392" spans="1:6" x14ac:dyDescent="0.2">
      <c r="A392" s="95"/>
      <c r="B392" s="2"/>
      <c r="C392" s="5"/>
      <c r="D392" s="3"/>
      <c r="E392" s="83"/>
      <c r="F392" s="144"/>
    </row>
    <row r="393" spans="1:6" x14ac:dyDescent="0.2">
      <c r="A393" s="95"/>
      <c r="B393" s="2"/>
      <c r="C393" s="5" t="s">
        <v>413</v>
      </c>
      <c r="D393" s="3"/>
      <c r="E393" s="83"/>
      <c r="F393" s="144"/>
    </row>
    <row r="394" spans="1:6" x14ac:dyDescent="0.2">
      <c r="A394" s="95"/>
      <c r="B394" s="2"/>
      <c r="C394" s="5"/>
      <c r="D394" s="3"/>
      <c r="E394" s="83"/>
      <c r="F394" s="144"/>
    </row>
    <row r="395" spans="1:6" x14ac:dyDescent="0.2">
      <c r="A395" s="95"/>
      <c r="B395" s="2"/>
      <c r="C395" s="5"/>
      <c r="D395" s="3"/>
      <c r="E395" s="83"/>
      <c r="F395" s="144"/>
    </row>
    <row r="396" spans="1:6" ht="25.5" x14ac:dyDescent="0.2">
      <c r="A396" s="95">
        <v>41641</v>
      </c>
      <c r="B396" s="3" t="s">
        <v>138</v>
      </c>
      <c r="C396" s="5" t="s">
        <v>139</v>
      </c>
      <c r="D396" s="3" t="s">
        <v>20</v>
      </c>
      <c r="E396" s="4">
        <v>1.17</v>
      </c>
      <c r="F396" s="134"/>
    </row>
    <row r="397" spans="1:6" x14ac:dyDescent="0.2">
      <c r="A397" s="94"/>
      <c r="B397" s="3"/>
      <c r="C397" s="5"/>
      <c r="D397" s="3"/>
      <c r="E397" s="4"/>
      <c r="F397" s="134"/>
    </row>
    <row r="398" spans="1:6" x14ac:dyDescent="0.2">
      <c r="A398" s="94"/>
      <c r="B398" s="3"/>
      <c r="C398" s="5" t="s">
        <v>332</v>
      </c>
      <c r="D398" s="3"/>
      <c r="E398" s="4"/>
      <c r="F398" s="134"/>
    </row>
    <row r="399" spans="1:6" x14ac:dyDescent="0.2">
      <c r="A399" s="94"/>
      <c r="B399" s="3"/>
      <c r="C399" s="5"/>
      <c r="D399" s="3"/>
      <c r="E399" s="4"/>
      <c r="F399" s="134"/>
    </row>
    <row r="400" spans="1:6" ht="63.75" x14ac:dyDescent="0.2">
      <c r="A400" s="95">
        <v>41642</v>
      </c>
      <c r="B400" s="2">
        <v>87506</v>
      </c>
      <c r="C400" s="5" t="s">
        <v>202</v>
      </c>
      <c r="D400" s="3" t="s">
        <v>15</v>
      </c>
      <c r="E400" s="4">
        <v>8.77</v>
      </c>
      <c r="F400" s="144" t="s">
        <v>276</v>
      </c>
    </row>
    <row r="401" spans="1:6" x14ac:dyDescent="0.2">
      <c r="A401" s="94"/>
      <c r="B401" s="2"/>
      <c r="C401" s="5"/>
      <c r="D401" s="3"/>
      <c r="E401" s="4"/>
      <c r="F401" s="139"/>
    </row>
    <row r="402" spans="1:6" x14ac:dyDescent="0.2">
      <c r="A402" s="94"/>
      <c r="B402" s="2"/>
      <c r="C402" s="5" t="s">
        <v>277</v>
      </c>
      <c r="D402" s="3"/>
      <c r="E402" s="4"/>
      <c r="F402" s="139"/>
    </row>
    <row r="403" spans="1:6" x14ac:dyDescent="0.2">
      <c r="A403" s="94"/>
      <c r="B403" s="2"/>
      <c r="C403" s="3" t="s">
        <v>278</v>
      </c>
      <c r="D403" s="3"/>
      <c r="E403" s="4"/>
      <c r="F403" s="139"/>
    </row>
    <row r="404" spans="1:6" x14ac:dyDescent="0.2">
      <c r="A404" s="94"/>
      <c r="B404" s="2" t="s">
        <v>279</v>
      </c>
      <c r="C404" s="3" t="s">
        <v>240</v>
      </c>
      <c r="D404" s="3" t="s">
        <v>242</v>
      </c>
      <c r="E404" s="4"/>
      <c r="F404" s="139"/>
    </row>
    <row r="405" spans="1:6" ht="13.5" thickBot="1" x14ac:dyDescent="0.25">
      <c r="A405" s="94"/>
      <c r="B405" s="4">
        <v>4.71</v>
      </c>
      <c r="C405" s="3">
        <v>1.86</v>
      </c>
      <c r="D405" s="29">
        <f>B405*C405</f>
        <v>8.7606000000000002</v>
      </c>
      <c r="E405" s="4"/>
      <c r="F405" s="139"/>
    </row>
    <row r="406" spans="1:6" ht="13.5" thickBot="1" x14ac:dyDescent="0.25">
      <c r="A406" s="460" t="s">
        <v>244</v>
      </c>
      <c r="B406" s="461"/>
      <c r="C406" s="461"/>
      <c r="D406" s="44">
        <f>SUM(D405:D405)</f>
        <v>8.7606000000000002</v>
      </c>
      <c r="E406" s="4"/>
      <c r="F406" s="139"/>
    </row>
    <row r="407" spans="1:6" ht="38.25" x14ac:dyDescent="0.2">
      <c r="A407" s="95">
        <v>41643</v>
      </c>
      <c r="B407" s="2">
        <v>87878</v>
      </c>
      <c r="C407" s="5" t="s">
        <v>201</v>
      </c>
      <c r="D407" s="3" t="s">
        <v>15</v>
      </c>
      <c r="E407" s="4">
        <v>7.6</v>
      </c>
      <c r="F407" s="139"/>
    </row>
    <row r="408" spans="1:6" x14ac:dyDescent="0.2">
      <c r="A408" s="95"/>
      <c r="B408" s="2"/>
      <c r="C408" s="3" t="s">
        <v>278</v>
      </c>
      <c r="D408" s="3"/>
      <c r="E408" s="4"/>
      <c r="F408" s="139"/>
    </row>
    <row r="409" spans="1:6" x14ac:dyDescent="0.2">
      <c r="A409" s="94"/>
      <c r="B409" s="2" t="s">
        <v>279</v>
      </c>
      <c r="C409" s="3" t="s">
        <v>240</v>
      </c>
      <c r="D409" s="3" t="s">
        <v>242</v>
      </c>
      <c r="E409" s="4"/>
      <c r="F409" s="139"/>
    </row>
    <row r="410" spans="1:6" ht="13.5" thickBot="1" x14ac:dyDescent="0.25">
      <c r="A410" s="94"/>
      <c r="B410" s="4">
        <v>4.08</v>
      </c>
      <c r="C410" s="3">
        <v>1.86</v>
      </c>
      <c r="D410" s="29">
        <f>B410*C410</f>
        <v>7.5888000000000009</v>
      </c>
      <c r="E410" s="4"/>
      <c r="F410" s="139"/>
    </row>
    <row r="411" spans="1:6" ht="13.5" thickBot="1" x14ac:dyDescent="0.25">
      <c r="A411" s="460" t="s">
        <v>244</v>
      </c>
      <c r="B411" s="461"/>
      <c r="C411" s="461"/>
      <c r="D411" s="44">
        <f>SUM(D410:D410)</f>
        <v>7.5888000000000009</v>
      </c>
      <c r="E411" s="36"/>
      <c r="F411" s="139"/>
    </row>
    <row r="412" spans="1:6" ht="51" x14ac:dyDescent="0.2">
      <c r="A412" s="95">
        <v>41644</v>
      </c>
      <c r="B412" s="2">
        <v>87530</v>
      </c>
      <c r="C412" s="5" t="s">
        <v>203</v>
      </c>
      <c r="D412" s="3" t="s">
        <v>15</v>
      </c>
      <c r="E412" s="4">
        <v>7.6</v>
      </c>
      <c r="F412" s="139"/>
    </row>
    <row r="413" spans="1:6" x14ac:dyDescent="0.2">
      <c r="A413" s="94"/>
      <c r="B413" s="2"/>
      <c r="C413" s="3" t="s">
        <v>278</v>
      </c>
      <c r="D413" s="3"/>
      <c r="E413" s="4"/>
      <c r="F413" s="139"/>
    </row>
    <row r="414" spans="1:6" x14ac:dyDescent="0.2">
      <c r="A414" s="94"/>
      <c r="B414" s="2" t="s">
        <v>279</v>
      </c>
      <c r="C414" s="3" t="s">
        <v>240</v>
      </c>
      <c r="D414" s="3" t="s">
        <v>242</v>
      </c>
      <c r="E414" s="4"/>
      <c r="F414" s="139"/>
    </row>
    <row r="415" spans="1:6" ht="13.5" thickBot="1" x14ac:dyDescent="0.25">
      <c r="A415" s="94"/>
      <c r="B415" s="4">
        <v>4.08</v>
      </c>
      <c r="C415" s="3">
        <v>1.86</v>
      </c>
      <c r="D415" s="29">
        <f>B415*C415</f>
        <v>7.5888000000000009</v>
      </c>
      <c r="E415" s="4"/>
      <c r="F415" s="139"/>
    </row>
    <row r="416" spans="1:6" ht="13.5" thickBot="1" x14ac:dyDescent="0.25">
      <c r="A416" s="477" t="s">
        <v>244</v>
      </c>
      <c r="B416" s="478"/>
      <c r="C416" s="478"/>
      <c r="D416" s="157">
        <f>SUM(D415:D415)</f>
        <v>7.5888000000000009</v>
      </c>
      <c r="E416" s="28"/>
      <c r="F416" s="133"/>
    </row>
    <row r="417" spans="1:6" ht="39" thickBot="1" x14ac:dyDescent="0.25">
      <c r="A417" s="264">
        <v>41645</v>
      </c>
      <c r="B417" s="151">
        <v>92769</v>
      </c>
      <c r="C417" s="5" t="s">
        <v>404</v>
      </c>
      <c r="D417" s="153" t="s">
        <v>50</v>
      </c>
      <c r="E417" s="154">
        <v>9.56</v>
      </c>
      <c r="F417" s="155" t="s">
        <v>414</v>
      </c>
    </row>
    <row r="418" spans="1:6" ht="26.25" thickBot="1" x14ac:dyDescent="0.25">
      <c r="A418" s="264">
        <v>41646</v>
      </c>
      <c r="B418" s="2">
        <v>92271</v>
      </c>
      <c r="C418" s="5" t="s">
        <v>384</v>
      </c>
      <c r="D418" s="153" t="s">
        <v>15</v>
      </c>
      <c r="E418" s="154">
        <v>2.0099999999999998</v>
      </c>
      <c r="F418" s="155"/>
    </row>
    <row r="419" spans="1:6" x14ac:dyDescent="0.2">
      <c r="A419" s="274"/>
      <c r="B419" s="15"/>
      <c r="C419" s="46" t="s">
        <v>280</v>
      </c>
      <c r="D419" s="63"/>
      <c r="E419" s="32"/>
      <c r="F419" s="134"/>
    </row>
    <row r="420" spans="1:6" x14ac:dyDescent="0.2">
      <c r="A420" s="94"/>
      <c r="B420" s="2"/>
      <c r="C420" s="3" t="s">
        <v>282</v>
      </c>
      <c r="D420" s="3"/>
      <c r="E420" s="4"/>
      <c r="F420" s="139"/>
    </row>
    <row r="421" spans="1:6" x14ac:dyDescent="0.2">
      <c r="A421" s="94"/>
      <c r="B421" s="4"/>
      <c r="C421" s="24" t="s">
        <v>281</v>
      </c>
      <c r="D421" s="29"/>
      <c r="E421" s="4"/>
      <c r="F421" s="139"/>
    </row>
    <row r="422" spans="1:6" ht="13.5" thickBot="1" x14ac:dyDescent="0.25">
      <c r="A422" s="94"/>
      <c r="B422" s="2"/>
      <c r="C422" s="3" t="s">
        <v>283</v>
      </c>
      <c r="D422" s="3"/>
      <c r="E422" s="4"/>
      <c r="F422" s="139"/>
    </row>
    <row r="423" spans="1:6" ht="13.5" thickBot="1" x14ac:dyDescent="0.25">
      <c r="A423" s="477" t="s">
        <v>244</v>
      </c>
      <c r="B423" s="478"/>
      <c r="C423" s="478"/>
      <c r="D423" s="157">
        <v>2.0099999999999998</v>
      </c>
      <c r="E423" s="28"/>
      <c r="F423" s="133"/>
    </row>
    <row r="424" spans="1:6" ht="39" thickBot="1" x14ac:dyDescent="0.25">
      <c r="A424" s="264">
        <v>41647</v>
      </c>
      <c r="B424" s="151">
        <v>94975</v>
      </c>
      <c r="C424" s="152" t="s">
        <v>204</v>
      </c>
      <c r="D424" s="153" t="s">
        <v>20</v>
      </c>
      <c r="E424" s="154">
        <v>0.09</v>
      </c>
      <c r="F424" s="155"/>
    </row>
    <row r="425" spans="1:6" x14ac:dyDescent="0.2">
      <c r="A425" s="274"/>
      <c r="B425" s="15"/>
      <c r="C425" s="46" t="s">
        <v>284</v>
      </c>
      <c r="D425" s="63"/>
      <c r="E425" s="32"/>
      <c r="F425" s="134"/>
    </row>
    <row r="426" spans="1:6" ht="13.5" thickBot="1" x14ac:dyDescent="0.25">
      <c r="A426" s="94"/>
      <c r="B426" s="2"/>
      <c r="C426" s="5" t="s">
        <v>285</v>
      </c>
      <c r="D426" s="3"/>
      <c r="E426" s="4"/>
      <c r="F426" s="139"/>
    </row>
    <row r="427" spans="1:6" ht="13.5" thickBot="1" x14ac:dyDescent="0.25">
      <c r="A427" s="477" t="s">
        <v>244</v>
      </c>
      <c r="B427" s="478"/>
      <c r="C427" s="478"/>
      <c r="D427" s="157">
        <v>0.09</v>
      </c>
      <c r="E427" s="28"/>
      <c r="F427" s="133"/>
    </row>
    <row r="428" spans="1:6" ht="39" thickBot="1" x14ac:dyDescent="0.25">
      <c r="A428" s="264">
        <v>41648</v>
      </c>
      <c r="B428" s="2">
        <v>94974</v>
      </c>
      <c r="C428" s="5" t="s">
        <v>397</v>
      </c>
      <c r="D428" s="153" t="s">
        <v>20</v>
      </c>
      <c r="E428" s="154">
        <f>D431</f>
        <v>0.11</v>
      </c>
      <c r="F428" s="155"/>
    </row>
    <row r="429" spans="1:6" x14ac:dyDescent="0.2">
      <c r="A429" s="274"/>
      <c r="B429" s="15"/>
      <c r="C429" s="46" t="s">
        <v>284</v>
      </c>
      <c r="D429" s="63"/>
      <c r="E429" s="32"/>
      <c r="F429" s="134"/>
    </row>
    <row r="430" spans="1:6" ht="13.5" thickBot="1" x14ac:dyDescent="0.25">
      <c r="A430" s="94"/>
      <c r="B430" s="2"/>
      <c r="C430" s="5" t="s">
        <v>415</v>
      </c>
      <c r="D430" s="3"/>
      <c r="E430" s="4"/>
      <c r="F430" s="139"/>
    </row>
    <row r="431" spans="1:6" ht="13.5" thickBot="1" x14ac:dyDescent="0.25">
      <c r="A431" s="477" t="s">
        <v>244</v>
      </c>
      <c r="B431" s="478"/>
      <c r="C431" s="478"/>
      <c r="D431" s="157">
        <v>0.11</v>
      </c>
      <c r="E431" s="28"/>
      <c r="F431" s="133"/>
    </row>
    <row r="432" spans="1:6" ht="39" thickBot="1" x14ac:dyDescent="0.25">
      <c r="A432" s="277">
        <v>40192</v>
      </c>
      <c r="B432" s="151">
        <v>94974</v>
      </c>
      <c r="C432" s="152" t="s">
        <v>205</v>
      </c>
      <c r="D432" s="278" t="s">
        <v>20</v>
      </c>
      <c r="E432" s="279">
        <v>0.09</v>
      </c>
      <c r="F432" s="280"/>
    </row>
    <row r="433" spans="1:6" x14ac:dyDescent="0.2">
      <c r="A433" s="274"/>
      <c r="B433" s="15"/>
      <c r="C433" s="46" t="s">
        <v>284</v>
      </c>
      <c r="D433" s="275"/>
      <c r="E433" s="41"/>
      <c r="F433" s="276"/>
    </row>
    <row r="434" spans="1:6" ht="13.5" thickBot="1" x14ac:dyDescent="0.25">
      <c r="A434" s="94"/>
      <c r="B434" s="2"/>
      <c r="C434" s="5" t="s">
        <v>285</v>
      </c>
      <c r="D434" s="248"/>
      <c r="E434" s="39"/>
      <c r="F434" s="138"/>
    </row>
    <row r="435" spans="1:6" ht="13.5" thickBot="1" x14ac:dyDescent="0.25">
      <c r="A435" s="460" t="s">
        <v>244</v>
      </c>
      <c r="B435" s="461"/>
      <c r="C435" s="461"/>
      <c r="D435" s="270">
        <v>0.09</v>
      </c>
      <c r="E435" s="39"/>
      <c r="F435" s="138"/>
    </row>
    <row r="436" spans="1:6" ht="13.5" thickBot="1" x14ac:dyDescent="0.25">
      <c r="A436" s="84" t="s">
        <v>140</v>
      </c>
      <c r="B436" s="1"/>
      <c r="C436" s="400" t="s">
        <v>127</v>
      </c>
      <c r="D436" s="401"/>
      <c r="E436" s="491"/>
      <c r="F436" s="402"/>
    </row>
    <row r="437" spans="1:6" ht="39" thickBot="1" x14ac:dyDescent="0.25">
      <c r="A437" s="197">
        <v>41671</v>
      </c>
      <c r="B437" s="151">
        <v>92769</v>
      </c>
      <c r="C437" s="5" t="s">
        <v>404</v>
      </c>
      <c r="D437" s="68" t="s">
        <v>50</v>
      </c>
      <c r="E437" s="28">
        <v>9.56</v>
      </c>
      <c r="F437" s="133" t="s">
        <v>414</v>
      </c>
    </row>
    <row r="438" spans="1:6" ht="39" thickBot="1" x14ac:dyDescent="0.25">
      <c r="A438" s="264">
        <v>41672</v>
      </c>
      <c r="B438" s="151">
        <v>94975</v>
      </c>
      <c r="C438" s="152" t="s">
        <v>184</v>
      </c>
      <c r="D438" s="153" t="s">
        <v>20</v>
      </c>
      <c r="E438" s="154">
        <v>0.09</v>
      </c>
      <c r="F438" s="155"/>
    </row>
    <row r="439" spans="1:6" x14ac:dyDescent="0.2">
      <c r="A439" s="274"/>
      <c r="B439" s="15"/>
      <c r="C439" s="46" t="s">
        <v>286</v>
      </c>
      <c r="D439" s="63"/>
      <c r="E439" s="32"/>
      <c r="F439" s="134"/>
    </row>
    <row r="440" spans="1:6" ht="13.5" thickBot="1" x14ac:dyDescent="0.25">
      <c r="A440" s="94"/>
      <c r="B440" s="2"/>
      <c r="C440" s="3" t="s">
        <v>285</v>
      </c>
      <c r="D440" s="3"/>
      <c r="E440" s="4"/>
      <c r="F440" s="139"/>
    </row>
    <row r="441" spans="1:6" ht="13.5" thickBot="1" x14ac:dyDescent="0.25">
      <c r="A441" s="460" t="s">
        <v>244</v>
      </c>
      <c r="B441" s="461"/>
      <c r="C441" s="461"/>
      <c r="D441" s="44">
        <v>0.09</v>
      </c>
      <c r="E441" s="4"/>
      <c r="F441" s="139"/>
    </row>
    <row r="442" spans="1:6" ht="25.5" x14ac:dyDescent="0.2">
      <c r="A442" s="95">
        <v>41673</v>
      </c>
      <c r="B442" s="2">
        <v>92271</v>
      </c>
      <c r="C442" s="5" t="s">
        <v>384</v>
      </c>
      <c r="D442" s="3" t="s">
        <v>15</v>
      </c>
      <c r="E442" s="4">
        <f>D447</f>
        <v>2.0099999999999998</v>
      </c>
      <c r="F442" s="139"/>
    </row>
    <row r="443" spans="1:6" x14ac:dyDescent="0.2">
      <c r="A443" s="94"/>
      <c r="B443" s="2"/>
      <c r="C443" s="24" t="s">
        <v>280</v>
      </c>
      <c r="D443" s="3"/>
      <c r="E443" s="4"/>
      <c r="F443" s="139"/>
    </row>
    <row r="444" spans="1:6" x14ac:dyDescent="0.2">
      <c r="A444" s="94"/>
      <c r="B444" s="2"/>
      <c r="C444" s="3" t="s">
        <v>282</v>
      </c>
      <c r="D444" s="3"/>
      <c r="E444" s="4"/>
      <c r="F444" s="139"/>
    </row>
    <row r="445" spans="1:6" x14ac:dyDescent="0.2">
      <c r="A445" s="94"/>
      <c r="B445" s="4"/>
      <c r="C445" s="24" t="s">
        <v>281</v>
      </c>
      <c r="D445" s="29"/>
      <c r="E445" s="4"/>
      <c r="F445" s="139"/>
    </row>
    <row r="446" spans="1:6" ht="13.5" thickBot="1" x14ac:dyDescent="0.25">
      <c r="A446" s="94"/>
      <c r="B446" s="2"/>
      <c r="C446" s="3" t="s">
        <v>283</v>
      </c>
      <c r="D446" s="3"/>
      <c r="E446" s="4"/>
      <c r="F446" s="139"/>
    </row>
    <row r="447" spans="1:6" ht="13.5" thickBot="1" x14ac:dyDescent="0.25">
      <c r="A447" s="460" t="s">
        <v>244</v>
      </c>
      <c r="B447" s="461"/>
      <c r="C447" s="461"/>
      <c r="D447" s="44">
        <v>2.0099999999999998</v>
      </c>
      <c r="E447" s="4"/>
      <c r="F447" s="139"/>
    </row>
    <row r="448" spans="1:6" x14ac:dyDescent="0.2">
      <c r="A448" s="99" t="s">
        <v>142</v>
      </c>
      <c r="B448" s="100"/>
      <c r="C448" s="394" t="s">
        <v>143</v>
      </c>
      <c r="D448" s="395"/>
      <c r="E448" s="395"/>
      <c r="F448" s="396"/>
    </row>
    <row r="449" spans="1:6" x14ac:dyDescent="0.2">
      <c r="A449" s="84" t="s">
        <v>144</v>
      </c>
      <c r="B449" s="1"/>
      <c r="C449" s="400" t="s">
        <v>124</v>
      </c>
      <c r="D449" s="401"/>
      <c r="E449" s="401"/>
      <c r="F449" s="402"/>
    </row>
    <row r="450" spans="1:6" x14ac:dyDescent="0.2">
      <c r="A450" s="95">
        <v>42005</v>
      </c>
      <c r="B450" s="2">
        <v>93358</v>
      </c>
      <c r="C450" s="5" t="s">
        <v>125</v>
      </c>
      <c r="D450" s="3" t="s">
        <v>20</v>
      </c>
      <c r="E450" s="4">
        <v>4.2</v>
      </c>
      <c r="F450" s="139"/>
    </row>
    <row r="451" spans="1:6" x14ac:dyDescent="0.2">
      <c r="A451" s="94"/>
      <c r="B451" s="2"/>
      <c r="C451" s="24" t="s">
        <v>288</v>
      </c>
      <c r="D451" s="3"/>
      <c r="E451" s="4"/>
      <c r="F451" s="139"/>
    </row>
    <row r="452" spans="1:6" ht="13.5" thickBot="1" x14ac:dyDescent="0.25">
      <c r="A452" s="94"/>
      <c r="B452" s="2"/>
      <c r="C452" s="3" t="s">
        <v>287</v>
      </c>
      <c r="D452" s="3"/>
      <c r="E452" s="4"/>
      <c r="F452" s="139"/>
    </row>
    <row r="453" spans="1:6" ht="13.5" thickBot="1" x14ac:dyDescent="0.25">
      <c r="A453" s="460" t="s">
        <v>244</v>
      </c>
      <c r="B453" s="461"/>
      <c r="C453" s="461"/>
      <c r="D453" s="44">
        <v>4.2</v>
      </c>
      <c r="E453" s="4"/>
      <c r="F453" s="139"/>
    </row>
    <row r="454" spans="1:6" x14ac:dyDescent="0.2">
      <c r="A454" s="94"/>
      <c r="B454" s="2"/>
      <c r="C454" s="5"/>
      <c r="D454" s="3"/>
      <c r="E454" s="4"/>
      <c r="F454" s="139"/>
    </row>
    <row r="455" spans="1:6" ht="25.5" x14ac:dyDescent="0.2">
      <c r="A455" s="95">
        <v>42006</v>
      </c>
      <c r="B455" s="3" t="s">
        <v>138</v>
      </c>
      <c r="C455" s="5" t="s">
        <v>139</v>
      </c>
      <c r="D455" s="3" t="s">
        <v>20</v>
      </c>
      <c r="E455" s="4">
        <v>0.88</v>
      </c>
      <c r="F455" s="139"/>
    </row>
    <row r="456" spans="1:6" x14ac:dyDescent="0.2">
      <c r="A456" s="94"/>
      <c r="B456" s="2"/>
      <c r="C456" s="24" t="s">
        <v>288</v>
      </c>
      <c r="D456" s="3"/>
      <c r="E456" s="4"/>
      <c r="F456" s="139"/>
    </row>
    <row r="457" spans="1:6" ht="13.5" thickBot="1" x14ac:dyDescent="0.25">
      <c r="A457" s="94"/>
      <c r="B457" s="2"/>
      <c r="C457" s="3" t="s">
        <v>289</v>
      </c>
      <c r="D457" s="3"/>
      <c r="E457" s="4"/>
      <c r="F457" s="139"/>
    </row>
    <row r="458" spans="1:6" ht="13.5" thickBot="1" x14ac:dyDescent="0.25">
      <c r="A458" s="460" t="s">
        <v>244</v>
      </c>
      <c r="B458" s="461"/>
      <c r="C458" s="461"/>
      <c r="D458" s="44">
        <v>0.88</v>
      </c>
      <c r="E458" s="4"/>
      <c r="F458" s="139"/>
    </row>
    <row r="459" spans="1:6" ht="63.75" x14ac:dyDescent="0.2">
      <c r="A459" s="95">
        <v>42007</v>
      </c>
      <c r="B459" s="2">
        <v>103331</v>
      </c>
      <c r="C459" s="5" t="s">
        <v>172</v>
      </c>
      <c r="D459" s="3" t="s">
        <v>15</v>
      </c>
      <c r="E459" s="4">
        <v>9.8800000000000008</v>
      </c>
      <c r="F459" s="144" t="s">
        <v>276</v>
      </c>
    </row>
    <row r="460" spans="1:6" x14ac:dyDescent="0.2">
      <c r="A460" s="94"/>
      <c r="B460" s="2"/>
      <c r="C460" s="56"/>
      <c r="D460" s="82"/>
      <c r="E460" s="66"/>
      <c r="F460" s="138"/>
    </row>
    <row r="461" spans="1:6" x14ac:dyDescent="0.2">
      <c r="A461" s="94"/>
      <c r="B461" s="2"/>
      <c r="C461" s="5" t="s">
        <v>290</v>
      </c>
      <c r="D461" s="82"/>
      <c r="E461" s="66"/>
      <c r="F461" s="138"/>
    </row>
    <row r="462" spans="1:6" x14ac:dyDescent="0.2">
      <c r="A462" s="94"/>
      <c r="B462" s="2"/>
      <c r="C462" s="3" t="s">
        <v>278</v>
      </c>
      <c r="D462" s="3"/>
      <c r="E462" s="66"/>
      <c r="F462" s="138"/>
    </row>
    <row r="463" spans="1:6" x14ac:dyDescent="0.2">
      <c r="A463" s="94"/>
      <c r="B463" s="2" t="s">
        <v>279</v>
      </c>
      <c r="C463" s="3" t="s">
        <v>240</v>
      </c>
      <c r="D463" s="3" t="s">
        <v>242</v>
      </c>
      <c r="E463" s="66"/>
      <c r="F463" s="138"/>
    </row>
    <row r="464" spans="1:6" ht="13.5" thickBot="1" x14ac:dyDescent="0.25">
      <c r="A464" s="94"/>
      <c r="B464" s="4">
        <v>5.34</v>
      </c>
      <c r="C464" s="3">
        <v>1.85</v>
      </c>
      <c r="D464" s="29">
        <f>B464*C464</f>
        <v>9.8789999999999996</v>
      </c>
      <c r="E464" s="66"/>
      <c r="F464" s="138"/>
    </row>
    <row r="465" spans="1:6" ht="13.5" thickBot="1" x14ac:dyDescent="0.25">
      <c r="A465" s="460" t="s">
        <v>244</v>
      </c>
      <c r="B465" s="461"/>
      <c r="C465" s="461"/>
      <c r="D465" s="44">
        <f>SUM(D464:D464)</f>
        <v>9.8789999999999996</v>
      </c>
      <c r="E465" s="66"/>
      <c r="F465" s="138"/>
    </row>
    <row r="466" spans="1:6" x14ac:dyDescent="0.2">
      <c r="A466" s="94"/>
      <c r="B466" s="2"/>
      <c r="C466" s="56"/>
      <c r="D466" s="82"/>
      <c r="E466" s="66"/>
      <c r="F466" s="138"/>
    </row>
    <row r="467" spans="1:6" ht="13.5" thickBot="1" x14ac:dyDescent="0.25">
      <c r="A467" s="281" t="s">
        <v>145</v>
      </c>
      <c r="B467" s="126"/>
      <c r="C467" s="406" t="s">
        <v>127</v>
      </c>
      <c r="D467" s="453"/>
      <c r="E467" s="453"/>
      <c r="F467" s="479"/>
    </row>
    <row r="468" spans="1:6" ht="39" thickBot="1" x14ac:dyDescent="0.25">
      <c r="A468" s="264">
        <v>42036</v>
      </c>
      <c r="B468" s="2">
        <v>92769</v>
      </c>
      <c r="C468" s="5" t="s">
        <v>404</v>
      </c>
      <c r="D468" s="153" t="s">
        <v>50</v>
      </c>
      <c r="E468" s="154">
        <v>9.56</v>
      </c>
      <c r="F468" s="155" t="s">
        <v>416</v>
      </c>
    </row>
    <row r="469" spans="1:6" ht="39" thickBot="1" x14ac:dyDescent="0.25">
      <c r="A469" s="264">
        <v>42037</v>
      </c>
      <c r="B469" s="151">
        <v>94975</v>
      </c>
      <c r="C469" s="152" t="s">
        <v>184</v>
      </c>
      <c r="D469" s="153" t="s">
        <v>20</v>
      </c>
      <c r="E469" s="154">
        <f>D472</f>
        <v>0.11</v>
      </c>
      <c r="F469" s="155"/>
    </row>
    <row r="470" spans="1:6" x14ac:dyDescent="0.2">
      <c r="A470" s="274"/>
      <c r="B470" s="15"/>
      <c r="C470" s="46" t="s">
        <v>286</v>
      </c>
      <c r="D470" s="63"/>
      <c r="E470" s="32"/>
      <c r="F470" s="134"/>
    </row>
    <row r="471" spans="1:6" ht="13.5" thickBot="1" x14ac:dyDescent="0.25">
      <c r="A471" s="94"/>
      <c r="B471" s="2"/>
      <c r="C471" s="3" t="s">
        <v>417</v>
      </c>
      <c r="D471" s="3"/>
      <c r="E471" s="4"/>
      <c r="F471" s="139"/>
    </row>
    <row r="472" spans="1:6" ht="13.5" thickBot="1" x14ac:dyDescent="0.25">
      <c r="A472" s="477" t="s">
        <v>244</v>
      </c>
      <c r="B472" s="478"/>
      <c r="C472" s="478"/>
      <c r="D472" s="157">
        <v>0.11</v>
      </c>
      <c r="E472" s="28"/>
      <c r="F472" s="133"/>
    </row>
    <row r="473" spans="1:6" ht="26.25" thickBot="1" x14ac:dyDescent="0.25">
      <c r="A473" s="264">
        <v>42038</v>
      </c>
      <c r="B473" s="2">
        <v>92271</v>
      </c>
      <c r="C473" s="5" t="s">
        <v>384</v>
      </c>
      <c r="D473" s="153" t="s">
        <v>15</v>
      </c>
      <c r="E473" s="154">
        <f>D478</f>
        <v>2.54</v>
      </c>
      <c r="F473" s="155"/>
    </row>
    <row r="474" spans="1:6" x14ac:dyDescent="0.2">
      <c r="A474" s="274"/>
      <c r="B474" s="15"/>
      <c r="C474" s="46" t="s">
        <v>292</v>
      </c>
      <c r="D474" s="63"/>
      <c r="E474" s="32"/>
      <c r="F474" s="134"/>
    </row>
    <row r="475" spans="1:6" x14ac:dyDescent="0.2">
      <c r="A475" s="94"/>
      <c r="B475" s="2"/>
      <c r="C475" s="3" t="s">
        <v>418</v>
      </c>
      <c r="D475" s="3"/>
      <c r="E475" s="4"/>
      <c r="F475" s="139"/>
    </row>
    <row r="476" spans="1:6" x14ac:dyDescent="0.2">
      <c r="A476" s="94"/>
      <c r="B476" s="4"/>
      <c r="C476" s="24" t="s">
        <v>281</v>
      </c>
      <c r="D476" s="29"/>
      <c r="E476" s="4"/>
      <c r="F476" s="139"/>
    </row>
    <row r="477" spans="1:6" ht="13.5" thickBot="1" x14ac:dyDescent="0.25">
      <c r="A477" s="94"/>
      <c r="B477" s="2"/>
      <c r="C477" s="3" t="s">
        <v>419</v>
      </c>
      <c r="D477" s="3"/>
      <c r="E477" s="4"/>
      <c r="F477" s="139"/>
    </row>
    <row r="478" spans="1:6" ht="13.5" thickBot="1" x14ac:dyDescent="0.25">
      <c r="A478" s="460" t="s">
        <v>244</v>
      </c>
      <c r="B478" s="461"/>
      <c r="C478" s="461"/>
      <c r="D478" s="44">
        <v>2.54</v>
      </c>
      <c r="E478" s="4"/>
      <c r="F478" s="139"/>
    </row>
    <row r="479" spans="1:6" x14ac:dyDescent="0.2">
      <c r="A479" s="94"/>
      <c r="B479" s="2"/>
      <c r="C479" s="5"/>
      <c r="D479" s="3"/>
      <c r="E479" s="4"/>
      <c r="F479" s="139"/>
    </row>
    <row r="480" spans="1:6" x14ac:dyDescent="0.2">
      <c r="A480" s="99" t="s">
        <v>147</v>
      </c>
      <c r="B480" s="100"/>
      <c r="C480" s="394" t="s">
        <v>148</v>
      </c>
      <c r="D480" s="395"/>
      <c r="E480" s="395"/>
      <c r="F480" s="396"/>
    </row>
    <row r="481" spans="1:7" ht="38.25" x14ac:dyDescent="0.2">
      <c r="A481" s="92" t="s">
        <v>149</v>
      </c>
      <c r="B481" s="9">
        <v>92029</v>
      </c>
      <c r="C481" s="14" t="s">
        <v>150</v>
      </c>
      <c r="D481" s="3" t="s">
        <v>151</v>
      </c>
      <c r="E481" s="17">
        <v>1</v>
      </c>
      <c r="F481" s="139" t="s">
        <v>228</v>
      </c>
    </row>
    <row r="482" spans="1:7" ht="38.25" x14ac:dyDescent="0.2">
      <c r="A482" s="97" t="s">
        <v>152</v>
      </c>
      <c r="B482" s="10" t="s">
        <v>208</v>
      </c>
      <c r="C482" s="13" t="s">
        <v>207</v>
      </c>
      <c r="D482" s="12" t="s">
        <v>7</v>
      </c>
      <c r="E482" s="17">
        <v>1</v>
      </c>
      <c r="F482" s="139" t="s">
        <v>228</v>
      </c>
    </row>
    <row r="483" spans="1:7" ht="38.25" x14ac:dyDescent="0.2">
      <c r="A483" s="92" t="s">
        <v>153</v>
      </c>
      <c r="B483" s="15">
        <v>91931</v>
      </c>
      <c r="C483" s="16" t="s">
        <v>154</v>
      </c>
      <c r="D483" s="3" t="s">
        <v>69</v>
      </c>
      <c r="E483" s="17">
        <v>6</v>
      </c>
      <c r="F483" s="139" t="s">
        <v>346</v>
      </c>
    </row>
    <row r="484" spans="1:7" ht="38.25" x14ac:dyDescent="0.2">
      <c r="A484" s="92" t="s">
        <v>155</v>
      </c>
      <c r="B484" s="2">
        <v>91873</v>
      </c>
      <c r="C484" s="5" t="s">
        <v>156</v>
      </c>
      <c r="D484" s="3" t="s">
        <v>69</v>
      </c>
      <c r="E484" s="17">
        <v>1.2</v>
      </c>
      <c r="F484" s="139" t="s">
        <v>291</v>
      </c>
    </row>
    <row r="485" spans="1:7" x14ac:dyDescent="0.2">
      <c r="A485" s="99" t="s">
        <v>158</v>
      </c>
      <c r="B485" s="100"/>
      <c r="C485" s="394" t="s">
        <v>159</v>
      </c>
      <c r="D485" s="395"/>
      <c r="E485" s="395"/>
      <c r="F485" s="396"/>
    </row>
    <row r="486" spans="1:7" x14ac:dyDescent="0.2">
      <c r="A486" s="86" t="s">
        <v>160</v>
      </c>
      <c r="B486" s="3">
        <v>98519</v>
      </c>
      <c r="C486" s="5" t="s">
        <v>161</v>
      </c>
      <c r="D486" s="3" t="s">
        <v>15</v>
      </c>
      <c r="E486" s="4">
        <v>8.8800000000000008</v>
      </c>
      <c r="F486" s="139" t="s">
        <v>230</v>
      </c>
    </row>
    <row r="487" spans="1:7" x14ac:dyDescent="0.2">
      <c r="A487" s="99" t="s">
        <v>163</v>
      </c>
      <c r="B487" s="100"/>
      <c r="C487" s="394" t="s">
        <v>164</v>
      </c>
      <c r="D487" s="395"/>
      <c r="E487" s="395"/>
      <c r="F487" s="396"/>
    </row>
    <row r="488" spans="1:7" ht="26.25" thickBot="1" x14ac:dyDescent="0.25">
      <c r="A488" s="145" t="s">
        <v>165</v>
      </c>
      <c r="B488" s="146" t="s">
        <v>128</v>
      </c>
      <c r="C488" s="147" t="s">
        <v>166</v>
      </c>
      <c r="D488" s="146" t="s">
        <v>15</v>
      </c>
      <c r="E488" s="148">
        <v>6</v>
      </c>
      <c r="F488" s="149" t="s">
        <v>403</v>
      </c>
    </row>
    <row r="490" spans="1:7" x14ac:dyDescent="0.2">
      <c r="G490">
        <f>4.5*2.03</f>
        <v>9.1349999999999998</v>
      </c>
    </row>
    <row r="491" spans="1:7" x14ac:dyDescent="0.2">
      <c r="A491">
        <v>5</v>
      </c>
    </row>
    <row r="492" spans="1:7" x14ac:dyDescent="0.2">
      <c r="C492" s="208" t="s">
        <v>315</v>
      </c>
    </row>
    <row r="493" spans="1:7" x14ac:dyDescent="0.2">
      <c r="C493" s="208" t="s">
        <v>442</v>
      </c>
    </row>
    <row r="494" spans="1:7" x14ac:dyDescent="0.2">
      <c r="C494" s="219"/>
    </row>
    <row r="495" spans="1:7" x14ac:dyDescent="0.2">
      <c r="C495" s="219" t="s">
        <v>376</v>
      </c>
    </row>
  </sheetData>
  <mergeCells count="91">
    <mergeCell ref="A50:C50"/>
    <mergeCell ref="C75:F75"/>
    <mergeCell ref="C159:F159"/>
    <mergeCell ref="C51:F51"/>
    <mergeCell ref="A158:C158"/>
    <mergeCell ref="A101:C101"/>
    <mergeCell ref="A43:E43"/>
    <mergeCell ref="A14:F14"/>
    <mergeCell ref="C16:E16"/>
    <mergeCell ref="C18:E18"/>
    <mergeCell ref="A20:E20"/>
    <mergeCell ref="A27:E27"/>
    <mergeCell ref="A36:E36"/>
    <mergeCell ref="A447:C447"/>
    <mergeCell ref="A453:C453"/>
    <mergeCell ref="A472:C472"/>
    <mergeCell ref="C436:F436"/>
    <mergeCell ref="C448:F448"/>
    <mergeCell ref="C449:F449"/>
    <mergeCell ref="D210:E210"/>
    <mergeCell ref="A229:C229"/>
    <mergeCell ref="D229:E229"/>
    <mergeCell ref="D34:E34"/>
    <mergeCell ref="D50:E50"/>
    <mergeCell ref="A111:C111"/>
    <mergeCell ref="A144:C144"/>
    <mergeCell ref="A131:C131"/>
    <mergeCell ref="D172:E172"/>
    <mergeCell ref="A73:C73"/>
    <mergeCell ref="A320:C320"/>
    <mergeCell ref="A312:C312"/>
    <mergeCell ref="A243:C243"/>
    <mergeCell ref="A304:D304"/>
    <mergeCell ref="C278:F278"/>
    <mergeCell ref="A263:C263"/>
    <mergeCell ref="C487:F487"/>
    <mergeCell ref="C467:F467"/>
    <mergeCell ref="C480:F480"/>
    <mergeCell ref="C485:F485"/>
    <mergeCell ref="C389:F389"/>
    <mergeCell ref="A411:C411"/>
    <mergeCell ref="A478:C478"/>
    <mergeCell ref="A431:C431"/>
    <mergeCell ref="A435:C435"/>
    <mergeCell ref="A441:C441"/>
    <mergeCell ref="A427:C427"/>
    <mergeCell ref="C377:F377"/>
    <mergeCell ref="A465:C465"/>
    <mergeCell ref="A458:C458"/>
    <mergeCell ref="A406:C406"/>
    <mergeCell ref="A210:C210"/>
    <mergeCell ref="A386:C386"/>
    <mergeCell ref="A351:D351"/>
    <mergeCell ref="C268:F268"/>
    <mergeCell ref="A359:C359"/>
    <mergeCell ref="A423:C423"/>
    <mergeCell ref="C390:F390"/>
    <mergeCell ref="A330:D330"/>
    <mergeCell ref="A375:C375"/>
    <mergeCell ref="A340:C340"/>
    <mergeCell ref="A367:C367"/>
    <mergeCell ref="C331:F331"/>
    <mergeCell ref="C346:F346"/>
    <mergeCell ref="C347:F347"/>
    <mergeCell ref="A416:C416"/>
    <mergeCell ref="C200:F200"/>
    <mergeCell ref="C230:F230"/>
    <mergeCell ref="A325:D325"/>
    <mergeCell ref="C232:F232"/>
    <mergeCell ref="A199:C199"/>
    <mergeCell ref="C234:F234"/>
    <mergeCell ref="C264:F264"/>
    <mergeCell ref="C288:F288"/>
    <mergeCell ref="C299:F299"/>
    <mergeCell ref="D199:E199"/>
    <mergeCell ref="A180:C180"/>
    <mergeCell ref="C186:F186"/>
    <mergeCell ref="A172:C172"/>
    <mergeCell ref="A185:C185"/>
    <mergeCell ref="D185:E185"/>
    <mergeCell ref="D180:E180"/>
    <mergeCell ref="A193:C193"/>
    <mergeCell ref="D193:E193"/>
    <mergeCell ref="A1:F6"/>
    <mergeCell ref="A7:F7"/>
    <mergeCell ref="A9:F9"/>
    <mergeCell ref="C187:F187"/>
    <mergeCell ref="A8:F8"/>
    <mergeCell ref="A11:F11"/>
    <mergeCell ref="A12:C13"/>
    <mergeCell ref="A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view="pageBreakPreview" topLeftCell="A5" zoomScale="130" zoomScaleNormal="100" zoomScaleSheetLayoutView="130" workbookViewId="0">
      <selection activeCell="M48" sqref="M48"/>
    </sheetView>
  </sheetViews>
  <sheetFormatPr defaultRowHeight="12.75" x14ac:dyDescent="0.2"/>
  <cols>
    <col min="1" max="1" width="16.6640625" customWidth="1"/>
    <col min="2" max="2" width="41.6640625" customWidth="1"/>
    <col min="3" max="3" width="16.83203125" customWidth="1"/>
    <col min="4" max="4" width="13.1640625" customWidth="1"/>
    <col min="5" max="5" width="12" customWidth="1"/>
    <col min="6" max="6" width="16" bestFit="1" customWidth="1"/>
    <col min="7" max="7" width="16.6640625" bestFit="1" customWidth="1"/>
    <col min="8" max="8" width="16" bestFit="1" customWidth="1"/>
    <col min="9" max="9" width="14.5" bestFit="1" customWidth="1"/>
  </cols>
  <sheetData>
    <row r="1" spans="1:8" s="208" customFormat="1" x14ac:dyDescent="0.2">
      <c r="A1" s="504"/>
      <c r="B1" s="389"/>
      <c r="C1" s="389"/>
      <c r="D1" s="389"/>
      <c r="E1" s="389"/>
      <c r="F1" s="389"/>
      <c r="G1" s="389"/>
      <c r="H1" s="389"/>
    </row>
    <row r="2" spans="1:8" s="208" customFormat="1" x14ac:dyDescent="0.2">
      <c r="A2" s="504"/>
      <c r="B2" s="389"/>
      <c r="C2" s="389"/>
      <c r="D2" s="389"/>
      <c r="E2" s="389"/>
      <c r="F2" s="389"/>
      <c r="G2" s="389"/>
      <c r="H2" s="389"/>
    </row>
    <row r="3" spans="1:8" s="208" customFormat="1" x14ac:dyDescent="0.2">
      <c r="A3" s="504"/>
      <c r="B3" s="389"/>
      <c r="C3" s="389"/>
      <c r="D3" s="389"/>
      <c r="E3" s="389"/>
      <c r="F3" s="389"/>
      <c r="G3" s="389"/>
      <c r="H3" s="389"/>
    </row>
    <row r="4" spans="1:8" s="208" customFormat="1" x14ac:dyDescent="0.2">
      <c r="A4" s="504"/>
      <c r="B4" s="389"/>
      <c r="C4" s="389"/>
      <c r="D4" s="389"/>
      <c r="E4" s="389"/>
      <c r="F4" s="389"/>
      <c r="G4" s="389"/>
      <c r="H4" s="389"/>
    </row>
    <row r="5" spans="1:8" s="208" customFormat="1" x14ac:dyDescent="0.2">
      <c r="A5" s="504"/>
      <c r="B5" s="389"/>
      <c r="C5" s="389"/>
      <c r="D5" s="389"/>
      <c r="E5" s="389"/>
      <c r="F5" s="389"/>
      <c r="G5" s="389"/>
      <c r="H5" s="389"/>
    </row>
    <row r="6" spans="1:8" s="208" customFormat="1" x14ac:dyDescent="0.2">
      <c r="A6" s="504"/>
      <c r="B6" s="389"/>
      <c r="C6" s="389"/>
      <c r="D6" s="389"/>
      <c r="E6" s="389"/>
      <c r="F6" s="389"/>
      <c r="G6" s="389"/>
      <c r="H6" s="389"/>
    </row>
    <row r="7" spans="1:8" s="208" customFormat="1" ht="18" x14ac:dyDescent="0.2">
      <c r="A7" s="505" t="s">
        <v>443</v>
      </c>
      <c r="B7" s="419"/>
      <c r="C7" s="419"/>
      <c r="D7" s="419"/>
      <c r="E7" s="419"/>
      <c r="F7" s="419"/>
      <c r="G7" s="419"/>
      <c r="H7" s="419"/>
    </row>
    <row r="8" spans="1:8" s="208" customFormat="1" ht="12.75" customHeight="1" x14ac:dyDescent="0.2">
      <c r="A8" s="506" t="s">
        <v>440</v>
      </c>
      <c r="B8" s="422"/>
      <c r="C8" s="422"/>
      <c r="D8" s="422"/>
      <c r="E8" s="422"/>
      <c r="F8" s="422"/>
      <c r="G8" s="422"/>
      <c r="H8" s="422"/>
    </row>
    <row r="9" spans="1:8" s="110" customFormat="1" x14ac:dyDescent="0.2">
      <c r="A9" s="424" t="s">
        <v>362</v>
      </c>
      <c r="B9" s="425"/>
      <c r="C9" s="425"/>
      <c r="D9" s="425"/>
      <c r="E9" s="425"/>
      <c r="F9" s="425"/>
      <c r="G9" s="425"/>
      <c r="H9" s="425"/>
    </row>
    <row r="10" spans="1:8" s="110" customFormat="1" x14ac:dyDescent="0.2">
      <c r="A10" s="427" t="s">
        <v>438</v>
      </c>
      <c r="B10" s="428"/>
      <c r="C10" s="428"/>
      <c r="D10" s="428"/>
      <c r="E10" s="428"/>
      <c r="F10" s="428"/>
      <c r="G10" s="428"/>
      <c r="H10" s="428"/>
    </row>
    <row r="11" spans="1:8" s="110" customFormat="1" ht="12.75" customHeight="1" x14ac:dyDescent="0.2">
      <c r="A11" s="427" t="s">
        <v>435</v>
      </c>
      <c r="B11" s="428"/>
      <c r="C11" s="428"/>
      <c r="D11" s="428"/>
      <c r="E11" s="428"/>
      <c r="F11" s="212"/>
      <c r="G11" s="374" t="s">
        <v>390</v>
      </c>
      <c r="H11" s="373">
        <f>'PLANILHA ORÇAMENTARIA'!F15</f>
        <v>0.2626532520156688</v>
      </c>
    </row>
    <row r="12" spans="1:8" ht="19.5" customHeight="1" x14ac:dyDescent="0.2">
      <c r="A12" s="507" t="s">
        <v>293</v>
      </c>
      <c r="B12" s="508"/>
      <c r="C12" s="508"/>
      <c r="D12" s="508"/>
      <c r="E12" s="508"/>
      <c r="F12" s="508"/>
      <c r="G12" s="508"/>
      <c r="H12" s="508"/>
    </row>
    <row r="13" spans="1:8" ht="10.7" customHeight="1" x14ac:dyDescent="0.2">
      <c r="A13" s="509" t="s">
        <v>294</v>
      </c>
      <c r="B13" s="510"/>
      <c r="C13" s="510"/>
      <c r="D13" s="510"/>
      <c r="E13" s="510"/>
      <c r="F13" s="510"/>
      <c r="G13" s="510"/>
      <c r="H13" s="510"/>
    </row>
    <row r="14" spans="1:8" ht="10.7" customHeight="1" x14ac:dyDescent="0.2">
      <c r="A14" s="511" t="s">
        <v>295</v>
      </c>
      <c r="B14" s="512"/>
      <c r="C14" s="512"/>
      <c r="D14" s="512"/>
      <c r="E14" s="512"/>
      <c r="F14" s="512"/>
      <c r="G14" s="512"/>
      <c r="H14" s="512"/>
    </row>
    <row r="15" spans="1:8" ht="25.5" x14ac:dyDescent="0.2">
      <c r="A15" s="372" t="s">
        <v>4</v>
      </c>
      <c r="B15" s="372" t="s">
        <v>212</v>
      </c>
      <c r="C15" s="371" t="s">
        <v>360</v>
      </c>
      <c r="D15" s="370" t="s">
        <v>356</v>
      </c>
      <c r="E15" s="369" t="s">
        <v>361</v>
      </c>
      <c r="F15" s="368" t="s">
        <v>373</v>
      </c>
      <c r="G15" s="368" t="s">
        <v>374</v>
      </c>
      <c r="H15" s="368" t="s">
        <v>375</v>
      </c>
    </row>
    <row r="16" spans="1:8" ht="19.5" customHeight="1" x14ac:dyDescent="0.2">
      <c r="A16" s="287"/>
      <c r="B16" s="287"/>
      <c r="C16" s="287"/>
      <c r="D16" s="287"/>
      <c r="E16" s="287"/>
      <c r="F16" s="287"/>
      <c r="G16" s="287"/>
      <c r="H16" s="287"/>
    </row>
    <row r="17" spans="1:9" ht="19.5" customHeight="1" x14ac:dyDescent="0.2">
      <c r="A17" s="513">
        <v>1</v>
      </c>
      <c r="B17" s="515" t="s">
        <v>354</v>
      </c>
      <c r="C17" s="515" t="s">
        <v>357</v>
      </c>
      <c r="D17" s="517">
        <v>60</v>
      </c>
      <c r="E17" s="519">
        <v>22255.32</v>
      </c>
      <c r="F17" s="375">
        <v>0.34100000000000003</v>
      </c>
      <c r="G17" s="375">
        <v>0.32950000000000002</v>
      </c>
      <c r="H17" s="375">
        <v>0.32950000000000002</v>
      </c>
    </row>
    <row r="18" spans="1:9" x14ac:dyDescent="0.2">
      <c r="A18" s="514"/>
      <c r="B18" s="516"/>
      <c r="C18" s="516"/>
      <c r="D18" s="518"/>
      <c r="E18" s="520"/>
      <c r="F18" s="288">
        <v>445106.45</v>
      </c>
      <c r="G18" s="288">
        <v>445106.45</v>
      </c>
      <c r="H18" s="288">
        <v>445106.45</v>
      </c>
      <c r="I18" s="305"/>
    </row>
    <row r="19" spans="1:9" ht="19.5" customHeight="1" x14ac:dyDescent="0.2">
      <c r="A19" s="513">
        <v>2</v>
      </c>
      <c r="B19" s="515" t="s">
        <v>355</v>
      </c>
      <c r="C19" s="515" t="s">
        <v>405</v>
      </c>
      <c r="D19" s="517">
        <f>'PLANILHA ORÇAMENTARIA'!E155</f>
        <v>24</v>
      </c>
      <c r="E19" s="519">
        <v>15625.2</v>
      </c>
      <c r="F19" s="289">
        <v>1</v>
      </c>
      <c r="G19" s="290"/>
      <c r="H19" s="290"/>
      <c r="I19" s="305"/>
    </row>
    <row r="20" spans="1:9" x14ac:dyDescent="0.2">
      <c r="A20" s="514"/>
      <c r="B20" s="516"/>
      <c r="C20" s="516"/>
      <c r="D20" s="518"/>
      <c r="E20" s="520"/>
      <c r="F20" s="291">
        <f>E19*F19</f>
        <v>15625.2</v>
      </c>
      <c r="G20" s="292"/>
      <c r="H20" s="292"/>
    </row>
    <row r="21" spans="1:9" ht="18" customHeight="1" x14ac:dyDescent="0.2">
      <c r="A21" s="521"/>
      <c r="B21" s="523" t="s">
        <v>358</v>
      </c>
      <c r="C21" s="525"/>
      <c r="D21" s="525"/>
      <c r="E21" s="527">
        <f>(D17*E17)+E19</f>
        <v>1350944.4</v>
      </c>
      <c r="F21" s="293">
        <v>0.34100000000000003</v>
      </c>
      <c r="G21" s="294">
        <v>0.32950000000000002</v>
      </c>
      <c r="H21" s="294">
        <v>0.32950000000000002</v>
      </c>
    </row>
    <row r="22" spans="1:9" x14ac:dyDescent="0.2">
      <c r="A22" s="522"/>
      <c r="B22" s="524"/>
      <c r="C22" s="526"/>
      <c r="D22" s="526"/>
      <c r="E22" s="528"/>
      <c r="F22" s="296">
        <f>F18+F20</f>
        <v>460731.65</v>
      </c>
      <c r="G22" s="296">
        <f>G18+G20</f>
        <v>445106.45</v>
      </c>
      <c r="H22" s="296">
        <f>H18+H20</f>
        <v>445106.45</v>
      </c>
    </row>
    <row r="23" spans="1:9" ht="19.5" customHeight="1" x14ac:dyDescent="0.2">
      <c r="A23" s="295"/>
      <c r="B23" s="297" t="s">
        <v>359</v>
      </c>
      <c r="C23" s="295"/>
      <c r="D23" s="295"/>
      <c r="E23" s="295"/>
      <c r="F23" s="298">
        <f>F22</f>
        <v>460731.65</v>
      </c>
      <c r="G23" s="299">
        <f>F23+G22</f>
        <v>905838.10000000009</v>
      </c>
      <c r="H23" s="299">
        <f>G23+H22</f>
        <v>1350944.55</v>
      </c>
    </row>
    <row r="24" spans="1:9" ht="19.5" customHeight="1" x14ac:dyDescent="0.2"/>
    <row r="25" spans="1:9" ht="10.7" customHeight="1" x14ac:dyDescent="0.2"/>
    <row r="26" spans="1:9" ht="10.7" customHeight="1" x14ac:dyDescent="0.2">
      <c r="B26" s="208" t="s">
        <v>315</v>
      </c>
    </row>
    <row r="27" spans="1:9" ht="10.7" customHeight="1" x14ac:dyDescent="0.2">
      <c r="B27" s="208" t="s">
        <v>444</v>
      </c>
    </row>
    <row r="28" spans="1:9" x14ac:dyDescent="0.2">
      <c r="B28" s="219"/>
    </row>
    <row r="29" spans="1:9" x14ac:dyDescent="0.2">
      <c r="B29" s="219" t="s">
        <v>376</v>
      </c>
    </row>
    <row r="30" spans="1:9" ht="19.5" customHeight="1" x14ac:dyDescent="0.2"/>
    <row r="31" spans="1:9" ht="10.7" customHeight="1" x14ac:dyDescent="0.2"/>
    <row r="32" spans="1:9" ht="19.5" customHeight="1" x14ac:dyDescent="0.2"/>
    <row r="33" ht="19.5" customHeight="1" x14ac:dyDescent="0.2"/>
    <row r="34" ht="10.7" customHeight="1" x14ac:dyDescent="0.2"/>
    <row r="35" ht="10.7" customHeight="1" x14ac:dyDescent="0.2"/>
    <row r="36" ht="10.7" customHeight="1" x14ac:dyDescent="0.2"/>
    <row r="37" ht="12.6" customHeight="1" x14ac:dyDescent="0.2"/>
    <row r="38" ht="10.7" customHeight="1" x14ac:dyDescent="0.2"/>
    <row r="39" ht="10.7" customHeight="1" x14ac:dyDescent="0.2"/>
    <row r="40" ht="19.5" customHeight="1" x14ac:dyDescent="0.2"/>
    <row r="41" ht="10.7" customHeight="1" x14ac:dyDescent="0.2"/>
    <row r="42" ht="10.7" customHeight="1" x14ac:dyDescent="0.2"/>
    <row r="43" ht="10.7" customHeight="1" x14ac:dyDescent="0.2"/>
    <row r="44" ht="19.5" customHeight="1" x14ac:dyDescent="0.2"/>
    <row r="45" ht="19.5" customHeight="1" x14ac:dyDescent="0.2"/>
    <row r="46" ht="19.5" customHeight="1" x14ac:dyDescent="0.2"/>
    <row r="47" ht="27.6" customHeight="1" x14ac:dyDescent="0.2"/>
    <row r="48" ht="27.6" customHeight="1" x14ac:dyDescent="0.2"/>
    <row r="49" ht="19.5" customHeight="1" x14ac:dyDescent="0.2"/>
    <row r="50" ht="27.6" customHeight="1" x14ac:dyDescent="0.2"/>
    <row r="51" ht="27.6" customHeight="1" x14ac:dyDescent="0.2"/>
    <row r="52" ht="19.5" customHeight="1" x14ac:dyDescent="0.2"/>
    <row r="53" ht="10.7" customHeight="1" x14ac:dyDescent="0.2"/>
    <row r="54" ht="10.7" customHeight="1" x14ac:dyDescent="0.2"/>
    <row r="55" ht="10.7" customHeight="1" x14ac:dyDescent="0.2"/>
    <row r="56" ht="36.6" customHeight="1" x14ac:dyDescent="0.2"/>
    <row r="57" ht="36.75" customHeight="1" x14ac:dyDescent="0.2"/>
    <row r="58" ht="19.5" customHeight="1" x14ac:dyDescent="0.2"/>
    <row r="59" ht="19.5" customHeight="1" x14ac:dyDescent="0.2"/>
    <row r="60" ht="10.7" customHeight="1" x14ac:dyDescent="0.2"/>
    <row r="61" ht="10.7" customHeight="1" x14ac:dyDescent="0.2"/>
    <row r="62" ht="19.5" customHeight="1" x14ac:dyDescent="0.2"/>
    <row r="63" ht="27.6" customHeight="1" x14ac:dyDescent="0.2"/>
    <row r="64" ht="10.7" customHeight="1" x14ac:dyDescent="0.2"/>
    <row r="65" ht="10.7" customHeight="1" x14ac:dyDescent="0.2"/>
    <row r="66" ht="10.7" customHeight="1" x14ac:dyDescent="0.2"/>
    <row r="67" ht="10.7" customHeight="1" x14ac:dyDescent="0.2"/>
    <row r="68" ht="39.75" customHeight="1" x14ac:dyDescent="0.2"/>
    <row r="69" ht="39.75" customHeight="1" x14ac:dyDescent="0.2"/>
    <row r="70" ht="19.5" customHeight="1" x14ac:dyDescent="0.2"/>
    <row r="71" ht="19.5" customHeight="1" x14ac:dyDescent="0.2"/>
    <row r="72" ht="10.7" customHeight="1" x14ac:dyDescent="0.2"/>
    <row r="73" ht="19.5" customHeight="1" x14ac:dyDescent="0.2"/>
    <row r="74" ht="19.5" customHeight="1" x14ac:dyDescent="0.2"/>
    <row r="75" ht="28.5" customHeight="1" x14ac:dyDescent="0.2"/>
    <row r="76" ht="10.7" customHeight="1" x14ac:dyDescent="0.2"/>
    <row r="77" ht="19.5" customHeight="1" x14ac:dyDescent="0.2"/>
    <row r="78" ht="10.7" customHeight="1" x14ac:dyDescent="0.2"/>
    <row r="79" ht="10.7" customHeight="1" x14ac:dyDescent="0.2"/>
    <row r="80" ht="10.7" customHeight="1" x14ac:dyDescent="0.2"/>
    <row r="81" ht="10.7" customHeight="1" x14ac:dyDescent="0.2"/>
    <row r="82" ht="36.6" customHeight="1" x14ac:dyDescent="0.2"/>
    <row r="83" ht="19.5" customHeight="1" x14ac:dyDescent="0.2"/>
    <row r="84" ht="36.6" customHeight="1" x14ac:dyDescent="0.2"/>
    <row r="85" ht="19.5" customHeight="1" x14ac:dyDescent="0.2"/>
    <row r="86" ht="45.95" customHeight="1" x14ac:dyDescent="0.2"/>
    <row r="87" ht="19.5" customHeight="1" x14ac:dyDescent="0.2"/>
    <row r="88" ht="10.7" customHeight="1" x14ac:dyDescent="0.2"/>
    <row r="89" ht="19.5" customHeight="1" x14ac:dyDescent="0.2"/>
    <row r="90" ht="19.5" customHeight="1" x14ac:dyDescent="0.2"/>
    <row r="91" ht="27.6" customHeight="1" x14ac:dyDescent="0.2"/>
    <row r="92" ht="10.7" customHeight="1" x14ac:dyDescent="0.2"/>
    <row r="93" ht="10.7" customHeight="1" x14ac:dyDescent="0.2"/>
    <row r="94" ht="10.7" customHeight="1" x14ac:dyDescent="0.2"/>
    <row r="95" ht="10.7" customHeight="1" x14ac:dyDescent="0.2"/>
    <row r="96" ht="10.7" customHeight="1" x14ac:dyDescent="0.2"/>
    <row r="97" ht="10.7" customHeight="1" x14ac:dyDescent="0.2"/>
    <row r="98" ht="36.6" customHeight="1" x14ac:dyDescent="0.2"/>
    <row r="99" ht="19.5" customHeight="1" x14ac:dyDescent="0.2"/>
    <row r="100" ht="27.6" customHeight="1" x14ac:dyDescent="0.2"/>
    <row r="101" ht="27.6" customHeight="1" x14ac:dyDescent="0.2"/>
    <row r="102" ht="19.5" customHeight="1" x14ac:dyDescent="0.2"/>
    <row r="103" ht="19.5" customHeight="1" x14ac:dyDescent="0.2"/>
    <row r="104" ht="18.600000000000001" customHeight="1" x14ac:dyDescent="0.2"/>
    <row r="105" ht="19.5" customHeight="1" x14ac:dyDescent="0.2"/>
    <row r="106" ht="10.7" customHeight="1" x14ac:dyDescent="0.2"/>
    <row r="107" ht="27.6" customHeight="1" x14ac:dyDescent="0.2"/>
    <row r="108" ht="19.5" customHeight="1" x14ac:dyDescent="0.2"/>
    <row r="109" ht="19.5" customHeight="1" x14ac:dyDescent="0.2"/>
    <row r="110" ht="10.7" customHeight="1" x14ac:dyDescent="0.2"/>
    <row r="111" ht="10.7" customHeight="1" x14ac:dyDescent="0.2"/>
    <row r="112" ht="45.95" customHeight="1" x14ac:dyDescent="0.2"/>
  </sheetData>
  <mergeCells count="24"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2:H12"/>
    <mergeCell ref="A13:H13"/>
    <mergeCell ref="A14:H14"/>
    <mergeCell ref="A17:A18"/>
    <mergeCell ref="B17:B18"/>
    <mergeCell ref="C17:C18"/>
    <mergeCell ref="D17:D18"/>
    <mergeCell ref="E17:E18"/>
    <mergeCell ref="A1:H6"/>
    <mergeCell ref="A7:H7"/>
    <mergeCell ref="A8:H8"/>
    <mergeCell ref="A9:H9"/>
    <mergeCell ref="A10:H10"/>
    <mergeCell ref="A11:E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zoomScale="60" zoomScaleNormal="96" workbookViewId="0">
      <selection activeCell="I75" sqref="I75"/>
    </sheetView>
  </sheetViews>
  <sheetFormatPr defaultRowHeight="12.75" x14ac:dyDescent="0.2"/>
  <cols>
    <col min="1" max="1" width="12.5" customWidth="1"/>
    <col min="2" max="2" width="15.1640625" customWidth="1"/>
    <col min="3" max="3" width="13.33203125" customWidth="1"/>
    <col min="4" max="4" width="16.6640625" customWidth="1"/>
    <col min="5" max="5" width="9.83203125" customWidth="1"/>
    <col min="6" max="6" width="11.5" customWidth="1"/>
    <col min="7" max="8" width="10" customWidth="1"/>
    <col min="9" max="9" width="17.83203125" bestFit="1" customWidth="1"/>
  </cols>
  <sheetData>
    <row r="1" spans="1:9" s="208" customFormat="1" x14ac:dyDescent="0.2">
      <c r="A1" s="529"/>
      <c r="B1" s="530"/>
      <c r="C1" s="530"/>
      <c r="D1" s="530"/>
      <c r="E1" s="530"/>
      <c r="F1" s="530"/>
      <c r="G1" s="530"/>
      <c r="H1" s="530"/>
      <c r="I1" s="531"/>
    </row>
    <row r="2" spans="1:9" s="208" customFormat="1" x14ac:dyDescent="0.2">
      <c r="A2" s="529"/>
      <c r="B2" s="530"/>
      <c r="C2" s="530"/>
      <c r="D2" s="530"/>
      <c r="E2" s="530"/>
      <c r="F2" s="530"/>
      <c r="G2" s="530"/>
      <c r="H2" s="530"/>
      <c r="I2" s="531"/>
    </row>
    <row r="3" spans="1:9" s="208" customFormat="1" x14ac:dyDescent="0.2">
      <c r="A3" s="529"/>
      <c r="B3" s="530"/>
      <c r="C3" s="530"/>
      <c r="D3" s="530"/>
      <c r="E3" s="530"/>
      <c r="F3" s="530"/>
      <c r="G3" s="530"/>
      <c r="H3" s="530"/>
      <c r="I3" s="531"/>
    </row>
    <row r="4" spans="1:9" s="208" customFormat="1" x14ac:dyDescent="0.2">
      <c r="A4" s="529"/>
      <c r="B4" s="530"/>
      <c r="C4" s="530"/>
      <c r="D4" s="530"/>
      <c r="E4" s="530"/>
      <c r="F4" s="530"/>
      <c r="G4" s="530"/>
      <c r="H4" s="530"/>
      <c r="I4" s="531"/>
    </row>
    <row r="5" spans="1:9" s="208" customFormat="1" x14ac:dyDescent="0.2">
      <c r="A5" s="529"/>
      <c r="B5" s="530"/>
      <c r="C5" s="530"/>
      <c r="D5" s="530"/>
      <c r="E5" s="530"/>
      <c r="F5" s="530"/>
      <c r="G5" s="530"/>
      <c r="H5" s="530"/>
      <c r="I5" s="531"/>
    </row>
    <row r="6" spans="1:9" s="208" customFormat="1" x14ac:dyDescent="0.2">
      <c r="A6" s="529"/>
      <c r="B6" s="530"/>
      <c r="C6" s="530"/>
      <c r="D6" s="530"/>
      <c r="E6" s="530"/>
      <c r="F6" s="530"/>
      <c r="G6" s="530"/>
      <c r="H6" s="530"/>
      <c r="I6" s="531"/>
    </row>
    <row r="7" spans="1:9" s="208" customFormat="1" ht="15.75" x14ac:dyDescent="0.2">
      <c r="A7" s="532" t="s">
        <v>437</v>
      </c>
      <c r="B7" s="533"/>
      <c r="C7" s="533"/>
      <c r="D7" s="533"/>
      <c r="E7" s="533"/>
      <c r="F7" s="533"/>
      <c r="G7" s="533"/>
      <c r="H7" s="533"/>
      <c r="I7" s="534"/>
    </row>
    <row r="8" spans="1:9" s="208" customFormat="1" ht="12.75" customHeight="1" x14ac:dyDescent="0.2">
      <c r="A8" s="532" t="s">
        <v>440</v>
      </c>
      <c r="B8" s="533"/>
      <c r="C8" s="533"/>
      <c r="D8" s="533"/>
      <c r="E8" s="533"/>
      <c r="F8" s="533"/>
      <c r="G8" s="533"/>
      <c r="H8" s="533"/>
      <c r="I8" s="534"/>
    </row>
    <row r="9" spans="1:9" ht="15" x14ac:dyDescent="0.2">
      <c r="A9" s="331"/>
      <c r="B9" s="332"/>
      <c r="C9" s="332"/>
      <c r="D9" s="332"/>
      <c r="E9" s="332"/>
      <c r="F9" s="332"/>
      <c r="G9" s="332"/>
      <c r="H9" s="332"/>
      <c r="I9" s="333"/>
    </row>
    <row r="10" spans="1:9" ht="15.75" x14ac:dyDescent="0.25">
      <c r="A10" s="541" t="s">
        <v>362</v>
      </c>
      <c r="B10" s="542"/>
      <c r="C10" s="542"/>
      <c r="D10" s="542"/>
      <c r="E10" s="542"/>
      <c r="F10" s="542"/>
      <c r="G10" s="542"/>
      <c r="H10" s="542"/>
      <c r="I10" s="543"/>
    </row>
    <row r="11" spans="1:9" ht="15.75" x14ac:dyDescent="0.2">
      <c r="A11" s="544" t="s">
        <v>365</v>
      </c>
      <c r="B11" s="545"/>
      <c r="C11" s="545"/>
      <c r="D11" s="545"/>
      <c r="E11" s="545"/>
      <c r="F11" s="545"/>
      <c r="G11" s="545"/>
      <c r="H11" s="545"/>
      <c r="I11" s="546"/>
    </row>
    <row r="12" spans="1:9" ht="16.5" thickBot="1" x14ac:dyDescent="0.3">
      <c r="A12" s="541" t="s">
        <v>435</v>
      </c>
      <c r="B12" s="542"/>
      <c r="C12" s="542"/>
      <c r="D12" s="542"/>
      <c r="E12" s="542"/>
      <c r="F12" s="542"/>
      <c r="G12" s="542"/>
      <c r="H12" s="542"/>
      <c r="I12" s="543"/>
    </row>
    <row r="13" spans="1:9" ht="31.5" customHeight="1" thickBot="1" x14ac:dyDescent="0.25">
      <c r="A13" s="537" t="s">
        <v>296</v>
      </c>
      <c r="B13" s="538"/>
      <c r="C13" s="538"/>
      <c r="D13" s="538"/>
      <c r="E13" s="538"/>
      <c r="F13" s="538"/>
      <c r="G13" s="538"/>
      <c r="H13" s="538"/>
      <c r="I13" s="539"/>
    </row>
    <row r="14" spans="1:9" ht="15.75" x14ac:dyDescent="0.2">
      <c r="A14" s="334"/>
      <c r="B14" s="335"/>
      <c r="C14" s="335"/>
      <c r="D14" s="335"/>
      <c r="E14" s="335"/>
      <c r="F14" s="335"/>
      <c r="G14" s="335"/>
      <c r="H14" s="335"/>
      <c r="I14" s="336"/>
    </row>
    <row r="15" spans="1:9" ht="15.75" x14ac:dyDescent="0.2">
      <c r="A15" s="337"/>
      <c r="B15" s="338"/>
      <c r="C15" s="338"/>
      <c r="D15" s="338"/>
      <c r="E15" s="338"/>
      <c r="F15" s="338"/>
      <c r="G15" s="338"/>
      <c r="H15" s="338"/>
      <c r="I15" s="339"/>
    </row>
    <row r="16" spans="1:9" ht="16.5" thickBot="1" x14ac:dyDescent="0.3">
      <c r="A16" s="340" t="s">
        <v>297</v>
      </c>
      <c r="B16" s="341" t="s">
        <v>298</v>
      </c>
      <c r="C16" s="342"/>
      <c r="D16" s="342"/>
      <c r="E16" s="342"/>
      <c r="F16" s="342"/>
      <c r="G16" s="342"/>
      <c r="H16" s="342"/>
      <c r="I16" s="343"/>
    </row>
    <row r="17" spans="1:9" ht="15" x14ac:dyDescent="0.2">
      <c r="A17" s="344">
        <v>1</v>
      </c>
      <c r="B17" s="345" t="s">
        <v>299</v>
      </c>
      <c r="C17" s="346"/>
      <c r="D17" s="346"/>
      <c r="E17" s="346"/>
      <c r="F17" s="346"/>
      <c r="G17" s="346"/>
      <c r="H17" s="347"/>
      <c r="I17" s="348">
        <v>3.4299999999999997E-2</v>
      </c>
    </row>
    <row r="18" spans="1:9" ht="15" x14ac:dyDescent="0.2">
      <c r="A18" s="349">
        <v>2</v>
      </c>
      <c r="B18" s="350" t="s">
        <v>300</v>
      </c>
      <c r="C18" s="342"/>
      <c r="D18" s="342"/>
      <c r="E18" s="342"/>
      <c r="F18" s="342"/>
      <c r="G18" s="342"/>
      <c r="H18" s="342"/>
      <c r="I18" s="351">
        <v>2.8E-3</v>
      </c>
    </row>
    <row r="19" spans="1:9" ht="15" x14ac:dyDescent="0.2">
      <c r="A19" s="349">
        <v>3</v>
      </c>
      <c r="B19" s="350" t="s">
        <v>301</v>
      </c>
      <c r="C19" s="342"/>
      <c r="D19" s="342"/>
      <c r="E19" s="342"/>
      <c r="F19" s="342"/>
      <c r="G19" s="342"/>
      <c r="H19" s="352"/>
      <c r="I19" s="353">
        <v>0.01</v>
      </c>
    </row>
    <row r="20" spans="1:9" ht="15" x14ac:dyDescent="0.2">
      <c r="A20" s="349">
        <v>4</v>
      </c>
      <c r="B20" s="350" t="s">
        <v>302</v>
      </c>
      <c r="C20" s="342"/>
      <c r="D20" s="342"/>
      <c r="E20" s="342"/>
      <c r="F20" s="342"/>
      <c r="G20" s="342"/>
      <c r="H20" s="352"/>
      <c r="I20" s="351">
        <v>9.4000000000000004E-3</v>
      </c>
    </row>
    <row r="21" spans="1:9" ht="15" x14ac:dyDescent="0.2">
      <c r="A21" s="349">
        <v>5</v>
      </c>
      <c r="B21" s="350" t="s">
        <v>303</v>
      </c>
      <c r="C21" s="342"/>
      <c r="D21" s="342"/>
      <c r="E21" s="342"/>
      <c r="F21" s="342"/>
      <c r="G21" s="342"/>
      <c r="H21" s="352"/>
      <c r="I21" s="351">
        <v>6.7400000000000002E-2</v>
      </c>
    </row>
    <row r="22" spans="1:9" ht="15.75" thickBot="1" x14ac:dyDescent="0.25">
      <c r="A22" s="354">
        <v>6</v>
      </c>
      <c r="B22" s="355" t="s">
        <v>304</v>
      </c>
      <c r="C22" s="356"/>
      <c r="D22" s="356"/>
      <c r="E22" s="356"/>
      <c r="F22" s="356"/>
      <c r="G22" s="356"/>
      <c r="H22" s="357"/>
      <c r="I22" s="358">
        <f>I29</f>
        <v>0.1065</v>
      </c>
    </row>
    <row r="23" spans="1:9" ht="15" x14ac:dyDescent="0.2">
      <c r="A23" s="359"/>
      <c r="B23" s="342"/>
      <c r="C23" s="342"/>
      <c r="D23" s="342"/>
      <c r="E23" s="342"/>
      <c r="F23" s="342"/>
      <c r="G23" s="342"/>
      <c r="H23" s="342"/>
      <c r="I23" s="360"/>
    </row>
    <row r="24" spans="1:9" ht="16.5" thickBot="1" x14ac:dyDescent="0.3">
      <c r="A24" s="340" t="s">
        <v>297</v>
      </c>
      <c r="B24" s="341" t="s">
        <v>305</v>
      </c>
      <c r="C24" s="342"/>
      <c r="D24" s="342"/>
      <c r="E24" s="342"/>
      <c r="F24" s="342"/>
      <c r="G24" s="342"/>
      <c r="H24" s="342"/>
      <c r="I24" s="360"/>
    </row>
    <row r="25" spans="1:9" ht="15" x14ac:dyDescent="0.2">
      <c r="A25" s="344" t="s">
        <v>43</v>
      </c>
      <c r="B25" s="361" t="s">
        <v>306</v>
      </c>
      <c r="C25" s="346"/>
      <c r="D25" s="346"/>
      <c r="E25" s="346"/>
      <c r="F25" s="346"/>
      <c r="G25" s="346"/>
      <c r="H25" s="346"/>
      <c r="I25" s="362">
        <v>2.5000000000000001E-2</v>
      </c>
    </row>
    <row r="26" spans="1:9" ht="15" x14ac:dyDescent="0.2">
      <c r="A26" s="349" t="s">
        <v>54</v>
      </c>
      <c r="B26" s="350" t="s">
        <v>307</v>
      </c>
      <c r="C26" s="342"/>
      <c r="D26" s="342"/>
      <c r="E26" s="342"/>
      <c r="F26" s="342"/>
      <c r="G26" s="342"/>
      <c r="H26" s="342"/>
      <c r="I26" s="363">
        <v>6.4999999999999997E-3</v>
      </c>
    </row>
    <row r="27" spans="1:9" ht="15" x14ac:dyDescent="0.2">
      <c r="A27" s="349" t="s">
        <v>54</v>
      </c>
      <c r="B27" s="350" t="s">
        <v>308</v>
      </c>
      <c r="C27" s="342"/>
      <c r="D27" s="342"/>
      <c r="E27" s="342"/>
      <c r="F27" s="342"/>
      <c r="G27" s="342"/>
      <c r="H27" s="342"/>
      <c r="I27" s="363">
        <v>0.03</v>
      </c>
    </row>
    <row r="28" spans="1:9" ht="15.75" thickBot="1" x14ac:dyDescent="0.25">
      <c r="A28" s="354" t="s">
        <v>311</v>
      </c>
      <c r="B28" s="364" t="s">
        <v>312</v>
      </c>
      <c r="C28" s="356"/>
      <c r="D28" s="356"/>
      <c r="E28" s="356"/>
      <c r="F28" s="356"/>
      <c r="G28" s="356"/>
      <c r="H28" s="356"/>
      <c r="I28" s="365">
        <v>4.4999999999999998E-2</v>
      </c>
    </row>
    <row r="29" spans="1:9" ht="16.5" thickBot="1" x14ac:dyDescent="0.3">
      <c r="A29" s="350"/>
      <c r="B29" s="342"/>
      <c r="C29" s="342"/>
      <c r="D29" s="342"/>
      <c r="E29" s="342"/>
      <c r="F29" s="342"/>
      <c r="G29" s="540" t="s">
        <v>309</v>
      </c>
      <c r="H29" s="540"/>
      <c r="I29" s="366">
        <f>SUM(I25:I28)</f>
        <v>0.1065</v>
      </c>
    </row>
    <row r="30" spans="1:9" ht="15" x14ac:dyDescent="0.2">
      <c r="A30" s="350"/>
      <c r="B30" s="342"/>
      <c r="C30" s="342"/>
      <c r="D30" s="342"/>
      <c r="E30" s="342"/>
      <c r="F30" s="342"/>
      <c r="G30" s="342"/>
      <c r="H30" s="342"/>
      <c r="I30" s="352"/>
    </row>
    <row r="31" spans="1:9" ht="16.5" thickBot="1" x14ac:dyDescent="0.3">
      <c r="A31" s="547" t="s">
        <v>310</v>
      </c>
      <c r="B31" s="547"/>
      <c r="C31" s="547"/>
      <c r="D31" s="547"/>
      <c r="E31" s="547"/>
      <c r="F31" s="547"/>
      <c r="G31" s="547"/>
      <c r="H31" s="547"/>
      <c r="I31" s="547"/>
    </row>
    <row r="32" spans="1:9" ht="51" customHeight="1" thickBot="1" x14ac:dyDescent="0.25">
      <c r="A32" s="548"/>
      <c r="B32" s="549"/>
      <c r="C32" s="549"/>
      <c r="D32" s="549"/>
      <c r="E32" s="549"/>
      <c r="F32" s="549"/>
      <c r="G32" s="549"/>
      <c r="H32" s="550"/>
      <c r="I32" s="367">
        <f>(((1+I17+I18+I19)*(1+I20)*(1+I21))/(1-I22))-1</f>
        <v>0.2626532520156688</v>
      </c>
    </row>
    <row r="33" spans="1:9" ht="12.75" customHeight="1" x14ac:dyDescent="0.2">
      <c r="A33" s="535" t="s">
        <v>391</v>
      </c>
      <c r="B33" s="535"/>
      <c r="C33" s="535"/>
      <c r="D33" s="535"/>
      <c r="E33" s="535"/>
      <c r="F33" s="535"/>
      <c r="G33" s="535"/>
      <c r="H33" s="535"/>
      <c r="I33" s="535"/>
    </row>
    <row r="34" spans="1:9" x14ac:dyDescent="0.2">
      <c r="A34" s="536"/>
      <c r="B34" s="536"/>
      <c r="C34" s="536"/>
      <c r="D34" s="536"/>
      <c r="E34" s="536"/>
      <c r="F34" s="536"/>
      <c r="G34" s="536"/>
      <c r="H34" s="536"/>
      <c r="I34" s="536"/>
    </row>
    <row r="35" spans="1:9" ht="15" x14ac:dyDescent="0.2">
      <c r="A35" s="332"/>
      <c r="B35" s="332"/>
      <c r="C35" s="332"/>
      <c r="D35" s="332"/>
      <c r="E35" s="332"/>
      <c r="F35" s="332"/>
      <c r="G35" s="332"/>
      <c r="H35" s="332"/>
      <c r="I35" s="332"/>
    </row>
    <row r="36" spans="1:9" ht="15" x14ac:dyDescent="0.2">
      <c r="A36" s="332"/>
      <c r="B36" s="332"/>
      <c r="C36" s="332"/>
      <c r="D36" s="332"/>
      <c r="E36" s="332"/>
      <c r="F36" s="332"/>
      <c r="G36" s="332"/>
      <c r="H36" s="332"/>
      <c r="I36" s="332"/>
    </row>
    <row r="37" spans="1:9" ht="15" x14ac:dyDescent="0.2">
      <c r="A37" s="332"/>
      <c r="B37" s="332"/>
      <c r="C37" s="332"/>
      <c r="D37" s="332"/>
      <c r="E37" s="332"/>
      <c r="F37" s="332"/>
      <c r="G37" s="332"/>
      <c r="H37" s="332"/>
      <c r="I37" s="332"/>
    </row>
    <row r="38" spans="1:9" ht="15" x14ac:dyDescent="0.2">
      <c r="A38" s="332"/>
      <c r="B38" s="332"/>
      <c r="C38" s="332"/>
      <c r="D38" s="332"/>
      <c r="E38" s="332"/>
      <c r="F38" s="332"/>
      <c r="G38" s="332"/>
      <c r="H38" s="332"/>
      <c r="I38" s="332"/>
    </row>
    <row r="39" spans="1:9" ht="15" x14ac:dyDescent="0.2">
      <c r="A39" s="332"/>
      <c r="B39" s="332"/>
      <c r="C39" s="332"/>
      <c r="D39" s="332"/>
      <c r="E39" s="332"/>
      <c r="F39" s="332"/>
      <c r="G39" s="332"/>
      <c r="H39" s="332"/>
      <c r="I39" s="332"/>
    </row>
    <row r="40" spans="1:9" ht="15" x14ac:dyDescent="0.2">
      <c r="A40" s="332"/>
      <c r="B40" s="332"/>
      <c r="C40" s="332"/>
      <c r="D40" s="332"/>
      <c r="E40" s="332"/>
      <c r="F40" s="332"/>
      <c r="G40" s="332"/>
      <c r="H40" s="332"/>
      <c r="I40" s="332"/>
    </row>
    <row r="41" spans="1:9" ht="15" x14ac:dyDescent="0.2">
      <c r="A41" s="332"/>
      <c r="B41" s="332"/>
      <c r="C41" s="332"/>
      <c r="D41" s="332"/>
      <c r="E41" s="332"/>
      <c r="F41" s="332"/>
      <c r="G41" s="332"/>
      <c r="H41" s="332"/>
      <c r="I41" s="332"/>
    </row>
    <row r="42" spans="1:9" ht="15" x14ac:dyDescent="0.2">
      <c r="A42" s="332"/>
      <c r="B42" s="332"/>
      <c r="C42" s="332"/>
      <c r="D42" s="332"/>
      <c r="E42" s="332"/>
      <c r="F42" s="332"/>
      <c r="G42" s="332"/>
      <c r="H42" s="332"/>
      <c r="I42" s="332"/>
    </row>
    <row r="43" spans="1:9" ht="15" x14ac:dyDescent="0.2">
      <c r="A43" s="332"/>
      <c r="B43" s="332"/>
      <c r="C43" s="332"/>
      <c r="D43" s="332"/>
      <c r="E43" s="332"/>
      <c r="F43" s="332"/>
      <c r="G43" s="332"/>
      <c r="H43" s="332"/>
      <c r="I43" s="332"/>
    </row>
    <row r="44" spans="1:9" ht="15" x14ac:dyDescent="0.2">
      <c r="A44" s="332"/>
      <c r="B44" s="332"/>
      <c r="C44" s="332"/>
      <c r="D44" s="332"/>
      <c r="E44" s="332"/>
      <c r="F44" s="332"/>
      <c r="G44" s="332"/>
      <c r="H44" s="332"/>
      <c r="I44" s="332"/>
    </row>
    <row r="45" spans="1:9" ht="15" x14ac:dyDescent="0.2">
      <c r="A45" s="332"/>
      <c r="B45" s="332"/>
      <c r="C45" s="332"/>
      <c r="D45" s="332"/>
      <c r="E45" s="332"/>
      <c r="F45" s="332"/>
      <c r="G45" s="332"/>
      <c r="H45" s="332"/>
      <c r="I45" s="332"/>
    </row>
    <row r="46" spans="1:9" ht="15" x14ac:dyDescent="0.2">
      <c r="A46" s="332"/>
      <c r="B46" s="332"/>
      <c r="C46" s="332"/>
      <c r="D46" s="332"/>
      <c r="E46" s="332"/>
      <c r="F46" s="332"/>
      <c r="G46" s="332"/>
      <c r="H46" s="332"/>
      <c r="I46" s="332"/>
    </row>
    <row r="47" spans="1:9" ht="15" x14ac:dyDescent="0.2">
      <c r="A47" s="332"/>
      <c r="B47" s="332"/>
      <c r="C47" s="332"/>
      <c r="D47" s="332"/>
      <c r="E47" s="332"/>
      <c r="F47" s="332"/>
      <c r="G47" s="332"/>
      <c r="H47" s="332"/>
      <c r="I47" s="332"/>
    </row>
    <row r="48" spans="1:9" ht="15" x14ac:dyDescent="0.2">
      <c r="A48" s="332"/>
      <c r="B48" s="332"/>
      <c r="C48" s="332"/>
      <c r="D48" s="332"/>
      <c r="E48" s="332"/>
      <c r="F48" s="332"/>
      <c r="G48" s="332"/>
      <c r="H48" s="332"/>
      <c r="I48" s="332"/>
    </row>
    <row r="49" spans="1:9" ht="15" x14ac:dyDescent="0.2">
      <c r="A49" s="332"/>
      <c r="B49" s="332"/>
      <c r="C49" s="332"/>
      <c r="D49" s="332"/>
      <c r="E49" s="332"/>
      <c r="F49" s="332"/>
      <c r="G49" s="332"/>
      <c r="H49" s="332"/>
      <c r="I49" s="332"/>
    </row>
    <row r="50" spans="1:9" ht="15" x14ac:dyDescent="0.2">
      <c r="A50" s="332"/>
      <c r="B50" s="332"/>
      <c r="C50" s="332"/>
      <c r="D50" s="332"/>
      <c r="E50" s="332"/>
      <c r="F50" s="332"/>
      <c r="G50" s="332"/>
      <c r="H50" s="332"/>
      <c r="I50" s="332"/>
    </row>
    <row r="51" spans="1:9" ht="15" x14ac:dyDescent="0.2">
      <c r="A51" s="332"/>
      <c r="B51" s="332"/>
      <c r="C51" s="332"/>
      <c r="D51" s="332"/>
      <c r="E51" s="332"/>
      <c r="F51" s="332"/>
      <c r="G51" s="332"/>
      <c r="H51" s="332"/>
      <c r="I51" s="332"/>
    </row>
    <row r="52" spans="1:9" ht="15" x14ac:dyDescent="0.2">
      <c r="A52" s="332"/>
      <c r="B52" s="332"/>
      <c r="C52" s="332"/>
      <c r="D52" s="332"/>
      <c r="E52" s="332"/>
      <c r="F52" s="332"/>
      <c r="G52" s="332"/>
      <c r="H52" s="332"/>
      <c r="I52" s="332"/>
    </row>
    <row r="53" spans="1:9" ht="15" x14ac:dyDescent="0.2">
      <c r="A53" s="332"/>
      <c r="B53" s="332"/>
      <c r="C53" s="332"/>
      <c r="D53" s="332"/>
      <c r="E53" s="332"/>
      <c r="F53" s="332"/>
      <c r="G53" s="332"/>
      <c r="H53" s="332"/>
      <c r="I53" s="332"/>
    </row>
    <row r="54" spans="1:9" ht="15" x14ac:dyDescent="0.2">
      <c r="A54" s="332"/>
      <c r="B54" s="332"/>
      <c r="C54" s="332"/>
      <c r="D54" s="332"/>
      <c r="E54" s="332"/>
      <c r="F54" s="332"/>
      <c r="G54" s="332"/>
      <c r="H54" s="332"/>
      <c r="I54" s="332"/>
    </row>
    <row r="55" spans="1:9" ht="15" x14ac:dyDescent="0.2">
      <c r="A55" s="332"/>
      <c r="B55" s="332"/>
      <c r="C55" s="332"/>
      <c r="D55" s="332"/>
      <c r="E55" s="332"/>
      <c r="F55" s="332"/>
      <c r="G55" s="332"/>
      <c r="H55" s="332"/>
      <c r="I55" s="332"/>
    </row>
    <row r="56" spans="1:9" ht="15" x14ac:dyDescent="0.2">
      <c r="A56" s="332"/>
      <c r="B56" s="332"/>
      <c r="C56" s="332"/>
      <c r="D56" s="332"/>
      <c r="E56" s="332"/>
      <c r="F56" s="332"/>
      <c r="G56" s="332"/>
      <c r="H56" s="332"/>
      <c r="I56" s="332"/>
    </row>
    <row r="57" spans="1:9" ht="15" x14ac:dyDescent="0.2">
      <c r="A57" s="332"/>
      <c r="B57" s="332"/>
      <c r="C57" s="332"/>
      <c r="D57" s="332"/>
      <c r="E57" s="332"/>
      <c r="F57" s="332"/>
      <c r="G57" s="332"/>
      <c r="H57" s="332"/>
      <c r="I57" s="332"/>
    </row>
    <row r="58" spans="1:9" ht="15" x14ac:dyDescent="0.2">
      <c r="A58" s="332"/>
      <c r="B58" s="332"/>
      <c r="C58" s="332"/>
      <c r="D58" s="332"/>
      <c r="E58" s="332"/>
      <c r="F58" s="332"/>
      <c r="G58" s="332"/>
      <c r="H58" s="332"/>
      <c r="I58" s="332"/>
    </row>
    <row r="59" spans="1:9" ht="15" x14ac:dyDescent="0.2">
      <c r="A59" s="332"/>
      <c r="B59" s="332"/>
      <c r="C59" s="332"/>
      <c r="D59" s="332"/>
      <c r="E59" s="332"/>
      <c r="F59" s="332"/>
      <c r="G59" s="332"/>
      <c r="H59" s="332"/>
      <c r="I59" s="332"/>
    </row>
    <row r="60" spans="1:9" ht="15" x14ac:dyDescent="0.2">
      <c r="A60" s="332"/>
      <c r="B60" s="332"/>
      <c r="C60" s="332"/>
      <c r="D60" s="332"/>
      <c r="E60" s="332"/>
      <c r="F60" s="332"/>
      <c r="G60" s="332"/>
      <c r="H60" s="332"/>
      <c r="I60" s="332"/>
    </row>
    <row r="61" spans="1:9" ht="15" x14ac:dyDescent="0.2">
      <c r="A61" s="332"/>
      <c r="B61" s="332"/>
      <c r="C61" s="332"/>
      <c r="D61" s="332"/>
      <c r="E61" s="332"/>
      <c r="F61" s="332"/>
      <c r="G61" s="332"/>
      <c r="H61" s="332"/>
      <c r="I61" s="332"/>
    </row>
    <row r="62" spans="1:9" ht="15" x14ac:dyDescent="0.2">
      <c r="A62" s="332"/>
      <c r="B62" s="332"/>
      <c r="C62" s="332"/>
      <c r="D62" s="332"/>
      <c r="E62" s="332"/>
      <c r="F62" s="332"/>
      <c r="G62" s="332"/>
      <c r="H62" s="332"/>
      <c r="I62" s="332"/>
    </row>
    <row r="63" spans="1:9" ht="15" x14ac:dyDescent="0.2">
      <c r="A63" s="332"/>
      <c r="B63" s="332"/>
      <c r="C63" s="332"/>
      <c r="D63" s="332"/>
      <c r="E63" s="332"/>
      <c r="F63" s="332"/>
      <c r="G63" s="332"/>
      <c r="H63" s="332"/>
      <c r="I63" s="332"/>
    </row>
    <row r="64" spans="1:9" ht="15" x14ac:dyDescent="0.2">
      <c r="A64" s="332"/>
      <c r="B64" s="332"/>
      <c r="C64" s="332"/>
      <c r="D64" s="332"/>
      <c r="E64" s="332"/>
      <c r="F64" s="332"/>
      <c r="G64" s="332"/>
      <c r="H64" s="332"/>
      <c r="I64" s="332"/>
    </row>
    <row r="65" spans="1:9" ht="15" x14ac:dyDescent="0.2">
      <c r="A65" s="332"/>
      <c r="B65" s="332"/>
      <c r="C65" s="332"/>
      <c r="D65" s="332"/>
      <c r="E65" s="332"/>
      <c r="F65" s="332"/>
      <c r="G65" s="332"/>
      <c r="H65" s="332"/>
      <c r="I65" s="332"/>
    </row>
    <row r="66" spans="1:9" ht="15" x14ac:dyDescent="0.2">
      <c r="A66" s="332"/>
      <c r="B66" s="332"/>
      <c r="C66" s="332"/>
      <c r="D66" s="332"/>
      <c r="E66" s="332"/>
      <c r="F66" s="332"/>
      <c r="G66" s="332"/>
      <c r="H66" s="332"/>
      <c r="I66" s="332"/>
    </row>
    <row r="67" spans="1:9" ht="15" x14ac:dyDescent="0.2">
      <c r="A67" s="332"/>
      <c r="B67" s="332"/>
      <c r="C67" s="332"/>
      <c r="D67" s="332"/>
      <c r="E67" s="332"/>
      <c r="F67" s="332"/>
      <c r="G67" s="332"/>
      <c r="H67" s="332"/>
      <c r="I67" s="332"/>
    </row>
    <row r="68" spans="1:9" ht="15" x14ac:dyDescent="0.2">
      <c r="A68" s="332"/>
      <c r="B68" s="332"/>
      <c r="C68" s="332"/>
      <c r="D68" s="332"/>
      <c r="E68" s="332"/>
      <c r="F68" s="332"/>
      <c r="G68" s="332"/>
      <c r="H68" s="332"/>
      <c r="I68" s="332"/>
    </row>
    <row r="69" spans="1:9" ht="15" x14ac:dyDescent="0.2">
      <c r="A69" s="332"/>
      <c r="B69" s="332"/>
      <c r="C69" s="332"/>
      <c r="D69" s="332"/>
      <c r="E69" s="332"/>
      <c r="F69" s="332"/>
      <c r="G69" s="332"/>
      <c r="H69" s="332"/>
      <c r="I69" s="332"/>
    </row>
    <row r="70" spans="1:9" ht="15" x14ac:dyDescent="0.2">
      <c r="A70" s="332"/>
      <c r="B70" s="332"/>
      <c r="C70" s="332"/>
      <c r="D70" s="332"/>
      <c r="E70" s="332"/>
      <c r="F70" s="332"/>
      <c r="G70" s="332"/>
      <c r="H70" s="332"/>
      <c r="I70" s="332"/>
    </row>
    <row r="71" spans="1:9" ht="15" x14ac:dyDescent="0.2">
      <c r="A71" s="332"/>
      <c r="B71" s="332"/>
      <c r="C71" s="332"/>
      <c r="D71" s="332"/>
      <c r="E71" s="332"/>
      <c r="F71" s="332"/>
      <c r="G71" s="332"/>
      <c r="H71" s="332"/>
      <c r="I71" s="332"/>
    </row>
    <row r="72" spans="1:9" ht="15" x14ac:dyDescent="0.2">
      <c r="A72" s="332"/>
      <c r="B72" s="332"/>
      <c r="C72" s="332"/>
      <c r="D72" s="332"/>
      <c r="E72" s="332"/>
      <c r="F72" s="332"/>
      <c r="G72" s="332"/>
      <c r="H72" s="332"/>
      <c r="I72" s="332"/>
    </row>
    <row r="73" spans="1:9" ht="15" x14ac:dyDescent="0.2">
      <c r="A73" s="332"/>
      <c r="B73" s="332"/>
      <c r="C73" s="332"/>
      <c r="D73" s="332"/>
      <c r="E73" s="332"/>
      <c r="F73" s="332"/>
      <c r="G73" s="332"/>
      <c r="H73" s="332"/>
      <c r="I73" s="332"/>
    </row>
    <row r="74" spans="1:9" ht="15" x14ac:dyDescent="0.2">
      <c r="A74" s="332"/>
      <c r="B74" s="332"/>
      <c r="C74" s="332"/>
      <c r="D74" s="332"/>
      <c r="E74" s="332"/>
      <c r="F74" s="332"/>
      <c r="G74" s="332"/>
      <c r="H74" s="332"/>
      <c r="I74" s="332"/>
    </row>
    <row r="75" spans="1:9" ht="15" x14ac:dyDescent="0.2">
      <c r="A75" s="332"/>
      <c r="B75" s="332"/>
      <c r="C75" s="332"/>
      <c r="D75" s="332"/>
      <c r="E75" s="332"/>
      <c r="F75" s="332"/>
      <c r="G75" s="332"/>
      <c r="H75" s="332"/>
      <c r="I75" s="332"/>
    </row>
    <row r="76" spans="1:9" ht="15" x14ac:dyDescent="0.2">
      <c r="A76" s="332"/>
      <c r="B76" s="332"/>
      <c r="C76" s="332"/>
      <c r="D76" s="332"/>
      <c r="E76" s="332"/>
      <c r="F76" s="332"/>
      <c r="G76" s="332"/>
      <c r="H76" s="332"/>
      <c r="I76" s="332"/>
    </row>
    <row r="77" spans="1:9" ht="15" x14ac:dyDescent="0.2">
      <c r="A77" s="332"/>
      <c r="B77" s="332"/>
      <c r="C77" s="332"/>
      <c r="D77" s="332"/>
      <c r="E77" s="332"/>
      <c r="F77" s="332"/>
      <c r="G77" s="332"/>
      <c r="H77" s="332"/>
      <c r="I77" s="332"/>
    </row>
    <row r="78" spans="1:9" ht="15" x14ac:dyDescent="0.2">
      <c r="A78" s="332"/>
      <c r="B78" s="332"/>
      <c r="C78" s="332" t="s">
        <v>315</v>
      </c>
      <c r="D78" s="332"/>
      <c r="E78" s="332"/>
      <c r="F78" s="332"/>
      <c r="G78" s="332"/>
      <c r="H78" s="332"/>
      <c r="I78" s="332"/>
    </row>
    <row r="79" spans="1:9" ht="15" x14ac:dyDescent="0.2">
      <c r="A79" s="332"/>
      <c r="B79" s="332"/>
      <c r="C79" s="332" t="s">
        <v>444</v>
      </c>
      <c r="D79" s="332"/>
      <c r="E79" s="332"/>
      <c r="F79" s="332"/>
      <c r="G79" s="332"/>
      <c r="H79" s="332"/>
      <c r="I79" s="332"/>
    </row>
    <row r="80" spans="1:9" ht="15" x14ac:dyDescent="0.2">
      <c r="A80" s="332"/>
      <c r="B80" s="332"/>
      <c r="C80" s="332"/>
      <c r="D80" s="332"/>
      <c r="E80" s="332"/>
      <c r="F80" s="332"/>
      <c r="G80" s="332"/>
      <c r="H80" s="332"/>
      <c r="I80" s="332"/>
    </row>
    <row r="81" spans="1:9" ht="15" x14ac:dyDescent="0.2">
      <c r="A81" s="332"/>
      <c r="B81" s="332"/>
      <c r="C81" s="332" t="s">
        <v>376</v>
      </c>
      <c r="D81" s="332"/>
      <c r="E81" s="332"/>
      <c r="F81" s="332"/>
      <c r="G81" s="332"/>
      <c r="H81" s="332"/>
      <c r="I81" s="332"/>
    </row>
  </sheetData>
  <mergeCells count="11">
    <mergeCell ref="A32:H32"/>
    <mergeCell ref="A1:I6"/>
    <mergeCell ref="A8:I8"/>
    <mergeCell ref="A7:I7"/>
    <mergeCell ref="A33:I34"/>
    <mergeCell ref="A13:I13"/>
    <mergeCell ref="G29:H29"/>
    <mergeCell ref="A10:I10"/>
    <mergeCell ref="A11:I11"/>
    <mergeCell ref="A12:I12"/>
    <mergeCell ref="A31:I31"/>
  </mergeCells>
  <pageMargins left="0.51181102362204722" right="0.51181102362204722" top="0.78740157480314965" bottom="0.78740157480314965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7" zoomScaleNormal="100" zoomScaleSheetLayoutView="100" workbookViewId="0">
      <selection activeCell="Q14" sqref="Q14"/>
    </sheetView>
  </sheetViews>
  <sheetFormatPr defaultRowHeight="12.75" x14ac:dyDescent="0.2"/>
  <cols>
    <col min="1" max="1" width="11" customWidth="1"/>
    <col min="2" max="2" width="16.1640625" customWidth="1"/>
    <col min="3" max="3" width="68" customWidth="1"/>
    <col min="4" max="4" width="13.1640625" customWidth="1"/>
    <col min="5" max="5" width="12" customWidth="1"/>
    <col min="6" max="6" width="17.1640625" customWidth="1"/>
    <col min="7" max="7" width="24.5" customWidth="1"/>
    <col min="8" max="8" width="12.5" customWidth="1"/>
  </cols>
  <sheetData>
    <row r="1" spans="1:9" s="208" customFormat="1" x14ac:dyDescent="0.2">
      <c r="A1" s="504"/>
      <c r="B1" s="389"/>
      <c r="C1" s="389"/>
      <c r="D1" s="389"/>
      <c r="E1" s="389"/>
      <c r="F1" s="389"/>
      <c r="G1" s="389"/>
      <c r="H1" s="390"/>
      <c r="I1" s="301"/>
    </row>
    <row r="2" spans="1:9" s="208" customFormat="1" x14ac:dyDescent="0.2">
      <c r="A2" s="504"/>
      <c r="B2" s="389"/>
      <c r="C2" s="389"/>
      <c r="D2" s="389"/>
      <c r="E2" s="389"/>
      <c r="F2" s="389"/>
      <c r="G2" s="389"/>
      <c r="H2" s="390"/>
      <c r="I2" s="302"/>
    </row>
    <row r="3" spans="1:9" s="208" customFormat="1" x14ac:dyDescent="0.2">
      <c r="A3" s="504"/>
      <c r="B3" s="389"/>
      <c r="C3" s="389"/>
      <c r="D3" s="389"/>
      <c r="E3" s="389"/>
      <c r="F3" s="389"/>
      <c r="G3" s="389"/>
      <c r="H3" s="390"/>
      <c r="I3" s="302"/>
    </row>
    <row r="4" spans="1:9" s="208" customFormat="1" x14ac:dyDescent="0.2">
      <c r="A4" s="504"/>
      <c r="B4" s="389"/>
      <c r="C4" s="389"/>
      <c r="D4" s="389"/>
      <c r="E4" s="389"/>
      <c r="F4" s="389"/>
      <c r="G4" s="389"/>
      <c r="H4" s="390"/>
      <c r="I4" s="302"/>
    </row>
    <row r="5" spans="1:9" s="208" customFormat="1" x14ac:dyDescent="0.2">
      <c r="A5" s="504"/>
      <c r="B5" s="389"/>
      <c r="C5" s="389"/>
      <c r="D5" s="389"/>
      <c r="E5" s="389"/>
      <c r="F5" s="389"/>
      <c r="G5" s="389"/>
      <c r="H5" s="390"/>
      <c r="I5" s="302"/>
    </row>
    <row r="6" spans="1:9" s="208" customFormat="1" x14ac:dyDescent="0.2">
      <c r="A6" s="504"/>
      <c r="B6" s="389"/>
      <c r="C6" s="389"/>
      <c r="D6" s="389"/>
      <c r="E6" s="389"/>
      <c r="F6" s="389"/>
      <c r="G6" s="389"/>
      <c r="H6" s="390"/>
      <c r="I6" s="302"/>
    </row>
    <row r="7" spans="1:9" s="208" customFormat="1" ht="18" x14ac:dyDescent="0.2">
      <c r="A7" s="505" t="s">
        <v>443</v>
      </c>
      <c r="B7" s="419"/>
      <c r="C7" s="419"/>
      <c r="D7" s="419"/>
      <c r="E7" s="419"/>
      <c r="F7" s="419"/>
      <c r="G7" s="419"/>
      <c r="H7" s="420"/>
      <c r="I7" s="303"/>
    </row>
    <row r="8" spans="1:9" s="208" customFormat="1" ht="12.75" customHeight="1" x14ac:dyDescent="0.2">
      <c r="A8" s="505" t="s">
        <v>440</v>
      </c>
      <c r="B8" s="419"/>
      <c r="C8" s="419"/>
      <c r="D8" s="419"/>
      <c r="E8" s="419"/>
      <c r="F8" s="419"/>
      <c r="G8" s="419"/>
      <c r="H8" s="420"/>
      <c r="I8" s="304"/>
    </row>
    <row r="9" spans="1:9" s="110" customFormat="1" ht="12.75" customHeight="1" x14ac:dyDescent="0.2">
      <c r="A9" s="561" t="s">
        <v>362</v>
      </c>
      <c r="B9" s="562"/>
      <c r="C9" s="562"/>
      <c r="D9" s="562"/>
      <c r="E9" s="562"/>
      <c r="F9" s="562"/>
      <c r="G9" s="562"/>
      <c r="H9" s="563"/>
    </row>
    <row r="10" spans="1:9" s="110" customFormat="1" ht="12.75" customHeight="1" x14ac:dyDescent="0.2">
      <c r="A10" s="561" t="s">
        <v>364</v>
      </c>
      <c r="B10" s="562"/>
      <c r="C10" s="562"/>
      <c r="D10" s="562"/>
      <c r="E10" s="562"/>
      <c r="F10" s="562"/>
      <c r="G10" s="562"/>
      <c r="H10" s="563"/>
    </row>
    <row r="11" spans="1:9" s="110" customFormat="1" ht="12.75" customHeight="1" x14ac:dyDescent="0.2">
      <c r="A11" s="561" t="s">
        <v>435</v>
      </c>
      <c r="B11" s="562"/>
      <c r="C11" s="562"/>
      <c r="D11" s="562"/>
      <c r="E11" s="562"/>
      <c r="F11" s="562"/>
      <c r="G11" s="562"/>
      <c r="H11" s="563"/>
    </row>
    <row r="12" spans="1:9" s="110" customFormat="1" ht="29.25" customHeight="1" thickBot="1" x14ac:dyDescent="0.25">
      <c r="A12" s="455" t="s">
        <v>0</v>
      </c>
      <c r="B12" s="456"/>
      <c r="C12" s="456"/>
      <c r="D12" s="456"/>
      <c r="E12" s="456"/>
      <c r="F12" s="456"/>
      <c r="G12" s="456"/>
      <c r="H12" s="466"/>
    </row>
    <row r="13" spans="1:9" ht="31.5" customHeight="1" x14ac:dyDescent="0.2">
      <c r="A13" s="558" t="s">
        <v>209</v>
      </c>
      <c r="B13" s="559"/>
      <c r="C13" s="559"/>
      <c r="D13" s="559"/>
      <c r="E13" s="559"/>
      <c r="F13" s="559"/>
      <c r="G13" s="559"/>
      <c r="H13" s="560"/>
    </row>
    <row r="14" spans="1:9" ht="25.5" customHeight="1" x14ac:dyDescent="0.2">
      <c r="A14" s="555" t="s">
        <v>351</v>
      </c>
      <c r="B14" s="556"/>
      <c r="C14" s="556"/>
      <c r="D14" s="556"/>
      <c r="E14" s="556"/>
      <c r="F14" s="556"/>
      <c r="G14" s="556"/>
      <c r="H14" s="557"/>
    </row>
    <row r="15" spans="1:9" x14ac:dyDescent="0.2">
      <c r="A15" s="564" t="s">
        <v>316</v>
      </c>
      <c r="B15" s="565"/>
      <c r="C15" s="565"/>
      <c r="D15" s="565"/>
      <c r="E15" s="565"/>
      <c r="F15" s="566"/>
      <c r="G15" s="567" t="s">
        <v>15</v>
      </c>
      <c r="H15" s="568"/>
    </row>
    <row r="16" spans="1:9" ht="25.5" x14ac:dyDescent="0.2">
      <c r="A16" s="213" t="s">
        <v>210</v>
      </c>
      <c r="B16" s="209" t="s">
        <v>211</v>
      </c>
      <c r="C16" s="211" t="s">
        <v>212</v>
      </c>
      <c r="D16" s="209" t="s">
        <v>7</v>
      </c>
      <c r="E16" s="209" t="s">
        <v>8</v>
      </c>
      <c r="F16" s="210" t="s">
        <v>213</v>
      </c>
      <c r="G16" s="569" t="s">
        <v>214</v>
      </c>
      <c r="H16" s="570"/>
    </row>
    <row r="17" spans="1:8" ht="45.95" customHeight="1" x14ac:dyDescent="0.2">
      <c r="A17" s="92" t="s">
        <v>215</v>
      </c>
      <c r="B17" s="2">
        <v>4417</v>
      </c>
      <c r="C17" s="18" t="s">
        <v>219</v>
      </c>
      <c r="D17" s="3" t="s">
        <v>69</v>
      </c>
      <c r="E17" s="4">
        <v>1</v>
      </c>
      <c r="F17" s="3">
        <v>6.53</v>
      </c>
      <c r="G17" s="81" t="s">
        <v>216</v>
      </c>
      <c r="H17" s="214">
        <f t="shared" ref="H17:H22" si="0">ROUND(E17*F17,2)</f>
        <v>6.53</v>
      </c>
    </row>
    <row r="18" spans="1:8" ht="25.5" x14ac:dyDescent="0.2">
      <c r="A18" s="92" t="s">
        <v>215</v>
      </c>
      <c r="B18" s="2">
        <v>4491</v>
      </c>
      <c r="C18" s="19" t="s">
        <v>389</v>
      </c>
      <c r="D18" s="3" t="s">
        <v>69</v>
      </c>
      <c r="E18" s="4">
        <v>4</v>
      </c>
      <c r="F18" s="3">
        <v>10.35</v>
      </c>
      <c r="G18" s="81" t="s">
        <v>216</v>
      </c>
      <c r="H18" s="214">
        <f t="shared" si="0"/>
        <v>41.4</v>
      </c>
    </row>
    <row r="19" spans="1:8" ht="38.25" x14ac:dyDescent="0.2">
      <c r="A19" s="284" t="s">
        <v>215</v>
      </c>
      <c r="B19" s="9">
        <v>4813</v>
      </c>
      <c r="C19" s="285" t="s">
        <v>434</v>
      </c>
      <c r="D19" s="68" t="s">
        <v>15</v>
      </c>
      <c r="E19" s="28">
        <v>1</v>
      </c>
      <c r="F19" s="20">
        <v>400</v>
      </c>
      <c r="G19" s="81" t="s">
        <v>216</v>
      </c>
      <c r="H19" s="214">
        <f t="shared" si="0"/>
        <v>400</v>
      </c>
    </row>
    <row r="20" spans="1:8" ht="25.5" x14ac:dyDescent="0.2">
      <c r="A20" s="24" t="s">
        <v>215</v>
      </c>
      <c r="B20" s="70">
        <v>5075</v>
      </c>
      <c r="C20" s="300" t="s">
        <v>220</v>
      </c>
      <c r="D20" s="33" t="s">
        <v>50</v>
      </c>
      <c r="E20" s="50">
        <v>0.21</v>
      </c>
      <c r="F20" s="317">
        <v>16.18</v>
      </c>
      <c r="G20" s="81" t="s">
        <v>216</v>
      </c>
      <c r="H20" s="214">
        <f t="shared" si="0"/>
        <v>3.4</v>
      </c>
    </row>
    <row r="21" spans="1:8" x14ac:dyDescent="0.2">
      <c r="A21" s="141" t="s">
        <v>221</v>
      </c>
      <c r="B21" s="15">
        <v>88262</v>
      </c>
      <c r="C21" s="18" t="s">
        <v>222</v>
      </c>
      <c r="D21" s="63" t="s">
        <v>217</v>
      </c>
      <c r="E21" s="32">
        <v>1</v>
      </c>
      <c r="F21" s="63">
        <v>24.39</v>
      </c>
      <c r="G21" s="81" t="s">
        <v>216</v>
      </c>
      <c r="H21" s="214">
        <f t="shared" si="0"/>
        <v>24.39</v>
      </c>
    </row>
    <row r="22" spans="1:8" x14ac:dyDescent="0.2">
      <c r="A22" s="92" t="s">
        <v>221</v>
      </c>
      <c r="B22" s="2">
        <v>88316</v>
      </c>
      <c r="C22" s="19" t="s">
        <v>223</v>
      </c>
      <c r="D22" s="3" t="s">
        <v>217</v>
      </c>
      <c r="E22" s="4">
        <v>2</v>
      </c>
      <c r="F22" s="3">
        <v>19.940000000000001</v>
      </c>
      <c r="G22" s="81" t="s">
        <v>216</v>
      </c>
      <c r="H22" s="214">
        <f t="shared" si="0"/>
        <v>39.880000000000003</v>
      </c>
    </row>
    <row r="23" spans="1:8" ht="13.5" thickBot="1" x14ac:dyDescent="0.25">
      <c r="A23" s="551" t="s">
        <v>218</v>
      </c>
      <c r="B23" s="552"/>
      <c r="C23" s="553"/>
      <c r="D23" s="552"/>
      <c r="E23" s="552"/>
      <c r="F23" s="554"/>
      <c r="G23" s="215" t="s">
        <v>224</v>
      </c>
      <c r="H23" s="216">
        <f>SUM(H17:H22)</f>
        <v>515.6</v>
      </c>
    </row>
    <row r="28" spans="1:8" x14ac:dyDescent="0.2">
      <c r="C28" s="208" t="s">
        <v>315</v>
      </c>
    </row>
    <row r="29" spans="1:8" x14ac:dyDescent="0.2">
      <c r="C29" s="208" t="s">
        <v>442</v>
      </c>
    </row>
    <row r="30" spans="1:8" x14ac:dyDescent="0.2">
      <c r="C30" s="219"/>
    </row>
    <row r="31" spans="1:8" x14ac:dyDescent="0.2">
      <c r="C31" s="219" t="s">
        <v>377</v>
      </c>
    </row>
  </sheetData>
  <mergeCells count="13">
    <mergeCell ref="A1:H6"/>
    <mergeCell ref="A7:H7"/>
    <mergeCell ref="A8:H8"/>
    <mergeCell ref="A23:F23"/>
    <mergeCell ref="A14:H14"/>
    <mergeCell ref="A13:H13"/>
    <mergeCell ref="A9:H9"/>
    <mergeCell ref="A10:H10"/>
    <mergeCell ref="A11:H11"/>
    <mergeCell ref="A12:H12"/>
    <mergeCell ref="A15:F15"/>
    <mergeCell ref="G15:H15"/>
    <mergeCell ref="G16:H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PLANILHA ORÇAMENTARIA</vt:lpstr>
      <vt:lpstr>MEMÓRIA DE CÁLCULO</vt:lpstr>
      <vt:lpstr>CRONOGRAMA</vt:lpstr>
      <vt:lpstr>BDI</vt:lpstr>
      <vt:lpstr>CPU</vt:lpstr>
      <vt:lpstr>BDI!Area_de_impressao</vt:lpstr>
      <vt:lpstr>CPU!Area_de_impressao</vt:lpstr>
      <vt:lpstr>CRONOGRAMA!Area_de_impressao</vt:lpstr>
      <vt:lpstr>'MEMÓRIA DE CÁLCULO'!Area_de_impressao</vt:lpstr>
      <vt:lpstr>'PLANILHA ORÇAMENTARIA'!Area_de_impressao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Bap5</dc:creator>
  <cp:lastModifiedBy>LORENA</cp:lastModifiedBy>
  <cp:lastPrinted>2025-01-29T18:46:32Z</cp:lastPrinted>
  <dcterms:created xsi:type="dcterms:W3CDTF">2021-03-02T16:54:45Z</dcterms:created>
  <dcterms:modified xsi:type="dcterms:W3CDTF">2025-09-16T17:07:08Z</dcterms:modified>
</cp:coreProperties>
</file>