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codeName="ThisWorkbook"/>
  <xr:revisionPtr revIDLastSave="0" documentId="8_{F9485E72-F97C-49C1-81DF-A898ED52487B}" xr6:coauthVersionLast="45" xr6:coauthVersionMax="45" xr10:uidLastSave="{00000000-0000-0000-0000-000000000000}"/>
  <bookViews>
    <workbookView xWindow="-120" yWindow="-120" windowWidth="29040" windowHeight="15840" tabRatio="904" xr2:uid="{00000000-000D-0000-FFFF-FFFF00000000}"/>
  </bookViews>
  <sheets>
    <sheet name="PA" sheetId="15" r:id="rId1"/>
    <sheet name="CRONOGRAMA" sheetId="28" r:id="rId2"/>
    <sheet name="QCI" sheetId="29" r:id="rId3"/>
  </sheets>
  <definedNames>
    <definedName name="_xlnm.Print_Area" localSheetId="2">QCI!$A$1:$L$82</definedName>
    <definedName name="JR_PAGE_ANCHOR_0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9" i="29" l="1"/>
  <c r="D86" i="29" s="1"/>
  <c r="D89" i="29" s="1"/>
  <c r="B79" i="29"/>
  <c r="B76" i="29"/>
  <c r="B73" i="29"/>
  <c r="B70" i="29"/>
  <c r="B67" i="29"/>
  <c r="B64" i="29"/>
  <c r="B61" i="29"/>
  <c r="B58" i="29"/>
  <c r="B55" i="29"/>
  <c r="B52" i="29"/>
  <c r="B49" i="29"/>
  <c r="B46" i="29"/>
  <c r="B43" i="29"/>
  <c r="B40" i="29"/>
  <c r="B37" i="29"/>
  <c r="B34" i="29"/>
  <c r="B31" i="29"/>
  <c r="B28" i="29"/>
  <c r="B25" i="29"/>
  <c r="E89" i="29"/>
  <c r="B22" i="29"/>
  <c r="B19" i="29"/>
  <c r="B16" i="29"/>
  <c r="B13" i="29"/>
  <c r="B10" i="29"/>
  <c r="L89" i="28"/>
  <c r="L91" i="28" s="1"/>
  <c r="K89" i="28"/>
  <c r="K91" i="28" s="1"/>
  <c r="C91" i="28"/>
  <c r="B19" i="28"/>
  <c r="B79" i="28"/>
  <c r="B76" i="28"/>
  <c r="B73" i="28"/>
  <c r="B70" i="28"/>
  <c r="B67" i="28"/>
  <c r="B64" i="28"/>
  <c r="B61" i="28"/>
  <c r="B58" i="28"/>
  <c r="B55" i="28"/>
  <c r="B52" i="28"/>
  <c r="B49" i="28"/>
  <c r="B46" i="28"/>
  <c r="B43" i="28"/>
  <c r="B40" i="28"/>
  <c r="B37" i="28"/>
  <c r="B34" i="28"/>
  <c r="B31" i="28"/>
  <c r="B28" i="28"/>
  <c r="B25" i="28"/>
  <c r="B22" i="28"/>
  <c r="B16" i="28"/>
  <c r="B13" i="28"/>
  <c r="B10" i="28"/>
  <c r="H17" i="15"/>
  <c r="I17" i="15" s="1"/>
  <c r="H18" i="15"/>
  <c r="I18" i="15" s="1"/>
  <c r="H19" i="15"/>
  <c r="I19" i="15" s="1"/>
  <c r="H20" i="15"/>
  <c r="I20" i="15" s="1"/>
  <c r="H21" i="15"/>
  <c r="I21" i="15" s="1"/>
  <c r="H22" i="15"/>
  <c r="I22" i="15" s="1"/>
  <c r="H23" i="15"/>
  <c r="I23" i="15" s="1"/>
  <c r="H24" i="15"/>
  <c r="I24" i="15" s="1"/>
  <c r="H27" i="15"/>
  <c r="I27" i="15" s="1"/>
  <c r="H28" i="15"/>
  <c r="I28" i="15" s="1"/>
  <c r="H29" i="15"/>
  <c r="I29" i="15" s="1"/>
  <c r="H30" i="15"/>
  <c r="I30" i="15" s="1"/>
  <c r="H31" i="15"/>
  <c r="I31" i="15" s="1"/>
  <c r="H33" i="15"/>
  <c r="I33" i="15" s="1"/>
  <c r="H34" i="15"/>
  <c r="I34" i="15" s="1"/>
  <c r="H35" i="15"/>
  <c r="I35" i="15" s="1"/>
  <c r="H37" i="15"/>
  <c r="I37" i="15" s="1"/>
  <c r="H38" i="15"/>
  <c r="I38" i="15" s="1"/>
  <c r="H39" i="15"/>
  <c r="I39" i="15" s="1"/>
  <c r="H40" i="15"/>
  <c r="H41" i="15"/>
  <c r="H42" i="15"/>
  <c r="I42" i="15" s="1"/>
  <c r="H43" i="15"/>
  <c r="I43" i="15" s="1"/>
  <c r="H44" i="15"/>
  <c r="I44" i="15" s="1"/>
  <c r="H45" i="15"/>
  <c r="I45" i="15" s="1"/>
  <c r="H46" i="15"/>
  <c r="I46" i="15" s="1"/>
  <c r="H47" i="15"/>
  <c r="I47" i="15" s="1"/>
  <c r="H48" i="15"/>
  <c r="I48" i="15" s="1"/>
  <c r="H49" i="15"/>
  <c r="I49" i="15" s="1"/>
  <c r="H51" i="15"/>
  <c r="I51" i="15" s="1"/>
  <c r="H52" i="15"/>
  <c r="I52" i="15" s="1"/>
  <c r="H53" i="15"/>
  <c r="I53" i="15" s="1"/>
  <c r="H54" i="15"/>
  <c r="I54" i="15" s="1"/>
  <c r="H55" i="15"/>
  <c r="I55" i="15" s="1"/>
  <c r="H56" i="15"/>
  <c r="I56" i="15" s="1"/>
  <c r="H57" i="15"/>
  <c r="I57" i="15" s="1"/>
  <c r="H58" i="15"/>
  <c r="I58" i="15" s="1"/>
  <c r="H60" i="15"/>
  <c r="I60" i="15" s="1"/>
  <c r="H61" i="15"/>
  <c r="I61" i="15" s="1"/>
  <c r="H62" i="15"/>
  <c r="I62" i="15" s="1"/>
  <c r="H63" i="15"/>
  <c r="I63" i="15" s="1"/>
  <c r="H64" i="15"/>
  <c r="I64" i="15" s="1"/>
  <c r="H65" i="15"/>
  <c r="I65" i="15" s="1"/>
  <c r="H66" i="15"/>
  <c r="I66" i="15" s="1"/>
  <c r="H67" i="15"/>
  <c r="I67" i="15" s="1"/>
  <c r="H68" i="15"/>
  <c r="I68" i="15" s="1"/>
  <c r="H70" i="15"/>
  <c r="I70" i="15" s="1"/>
  <c r="H71" i="15"/>
  <c r="I71" i="15" s="1"/>
  <c r="H72" i="15"/>
  <c r="I72" i="15" s="1"/>
  <c r="H73" i="15"/>
  <c r="I73" i="15" s="1"/>
  <c r="H74" i="15"/>
  <c r="I74" i="15" s="1"/>
  <c r="H75" i="15"/>
  <c r="H76" i="15"/>
  <c r="I76" i="15" s="1"/>
  <c r="H77" i="15"/>
  <c r="I77" i="15" s="1"/>
  <c r="H78" i="15"/>
  <c r="I78" i="15" s="1"/>
  <c r="H79" i="15"/>
  <c r="I79" i="15" s="1"/>
  <c r="H82" i="15"/>
  <c r="I82" i="15" s="1"/>
  <c r="H83" i="15"/>
  <c r="I83" i="15" s="1"/>
  <c r="H84" i="15"/>
  <c r="I84" i="15" s="1"/>
  <c r="H85" i="15"/>
  <c r="I85" i="15" s="1"/>
  <c r="H86" i="15"/>
  <c r="I86" i="15" s="1"/>
  <c r="H87" i="15"/>
  <c r="H88" i="15"/>
  <c r="I88" i="15" s="1"/>
  <c r="H89" i="15"/>
  <c r="I89" i="15" s="1"/>
  <c r="H90" i="15"/>
  <c r="I90" i="15" s="1"/>
  <c r="H91" i="15"/>
  <c r="I91" i="15" s="1"/>
  <c r="H92" i="15"/>
  <c r="I92" i="15" s="1"/>
  <c r="H94" i="15"/>
  <c r="I94" i="15" s="1"/>
  <c r="I93" i="15" s="1"/>
  <c r="H96" i="15"/>
  <c r="I96" i="15" s="1"/>
  <c r="H97" i="15"/>
  <c r="I97" i="15" s="1"/>
  <c r="H98" i="15"/>
  <c r="I98" i="15" s="1"/>
  <c r="H99" i="15"/>
  <c r="I99" i="15" s="1"/>
  <c r="H101" i="15"/>
  <c r="I101" i="15" s="1"/>
  <c r="H102" i="15"/>
  <c r="I102" i="15" s="1"/>
  <c r="H103" i="15"/>
  <c r="I103" i="15" s="1"/>
  <c r="H104" i="15"/>
  <c r="I104" i="15" s="1"/>
  <c r="H105" i="15"/>
  <c r="I105" i="15" s="1"/>
  <c r="H106" i="15"/>
  <c r="I106" i="15" s="1"/>
  <c r="H108" i="15"/>
  <c r="I108" i="15" s="1"/>
  <c r="I107" i="15" s="1"/>
  <c r="H111" i="15"/>
  <c r="I111" i="15" s="1"/>
  <c r="H112" i="15"/>
  <c r="I112" i="15" s="1"/>
  <c r="H113" i="15"/>
  <c r="I113" i="15" s="1"/>
  <c r="H114" i="15"/>
  <c r="I114" i="15" s="1"/>
  <c r="H115" i="15"/>
  <c r="H116" i="15"/>
  <c r="I116" i="15" s="1"/>
  <c r="H117" i="15"/>
  <c r="I117" i="15" s="1"/>
  <c r="H118" i="15"/>
  <c r="I118" i="15" s="1"/>
  <c r="H119" i="15"/>
  <c r="I119" i="15" s="1"/>
  <c r="H122" i="15"/>
  <c r="I122" i="15" s="1"/>
  <c r="I121" i="15" s="1"/>
  <c r="H123" i="15"/>
  <c r="H124" i="15"/>
  <c r="I124" i="15" s="1"/>
  <c r="H125" i="15"/>
  <c r="I125" i="15" s="1"/>
  <c r="H126" i="15"/>
  <c r="I126" i="15" s="1"/>
  <c r="H127" i="15"/>
  <c r="I127" i="15" s="1"/>
  <c r="H128" i="15"/>
  <c r="I128" i="15" s="1"/>
  <c r="H129" i="15"/>
  <c r="H130" i="15"/>
  <c r="I130" i="15" s="1"/>
  <c r="I129" i="15" s="1"/>
  <c r="H131" i="15"/>
  <c r="H132" i="15"/>
  <c r="I132" i="15" s="1"/>
  <c r="H133" i="15"/>
  <c r="I133" i="15" s="1"/>
  <c r="H134" i="15"/>
  <c r="I134" i="15" s="1"/>
  <c r="H137" i="15"/>
  <c r="I137" i="15" s="1"/>
  <c r="H138" i="15"/>
  <c r="I138" i="15" s="1"/>
  <c r="H139" i="15"/>
  <c r="I139" i="15" s="1"/>
  <c r="H140" i="15"/>
  <c r="I140" i="15" s="1"/>
  <c r="H141" i="15"/>
  <c r="I141" i="15" s="1"/>
  <c r="H142" i="15"/>
  <c r="I142" i="15" s="1"/>
  <c r="H143" i="15"/>
  <c r="I143" i="15" s="1"/>
  <c r="H145" i="15"/>
  <c r="I145" i="15" s="1"/>
  <c r="H146" i="15"/>
  <c r="I146" i="15" s="1"/>
  <c r="H147" i="15"/>
  <c r="I147" i="15" s="1"/>
  <c r="H148" i="15"/>
  <c r="H149" i="15"/>
  <c r="I149" i="15" s="1"/>
  <c r="H150" i="15"/>
  <c r="I150" i="15" s="1"/>
  <c r="H151" i="15"/>
  <c r="I151" i="15" s="1"/>
  <c r="H152" i="15"/>
  <c r="I152" i="15" s="1"/>
  <c r="H153" i="15"/>
  <c r="I153" i="15" s="1"/>
  <c r="H155" i="15"/>
  <c r="I155" i="15" s="1"/>
  <c r="H156" i="15"/>
  <c r="I156" i="15" s="1"/>
  <c r="H157" i="15"/>
  <c r="I157" i="15" s="1"/>
  <c r="H158" i="15"/>
  <c r="I158" i="15" s="1"/>
  <c r="H159" i="15"/>
  <c r="I159" i="15" s="1"/>
  <c r="H160" i="15"/>
  <c r="I160" i="15" s="1"/>
  <c r="H161" i="15"/>
  <c r="I161" i="15" s="1"/>
  <c r="H162" i="15"/>
  <c r="I162" i="15" s="1"/>
  <c r="H163" i="15"/>
  <c r="I163" i="15" s="1"/>
  <c r="H164" i="15"/>
  <c r="I164" i="15" s="1"/>
  <c r="H165" i="15"/>
  <c r="I165" i="15" s="1"/>
  <c r="H166" i="15"/>
  <c r="I166" i="15" s="1"/>
  <c r="H167" i="15"/>
  <c r="I167" i="15" s="1"/>
  <c r="H168" i="15"/>
  <c r="I168" i="15" s="1"/>
  <c r="H169" i="15"/>
  <c r="I169" i="15" s="1"/>
  <c r="H171" i="15"/>
  <c r="I171" i="15" s="1"/>
  <c r="I170" i="15" s="1"/>
  <c r="H173" i="15"/>
  <c r="I173" i="15" s="1"/>
  <c r="H174" i="15"/>
  <c r="I174" i="15" s="1"/>
  <c r="H175" i="15"/>
  <c r="I175" i="15" s="1"/>
  <c r="H176" i="15"/>
  <c r="I176" i="15" s="1"/>
  <c r="H177" i="15"/>
  <c r="I177" i="15" s="1"/>
  <c r="H178" i="15"/>
  <c r="I178" i="15" s="1"/>
  <c r="H179" i="15"/>
  <c r="I179" i="15" s="1"/>
  <c r="H181" i="15"/>
  <c r="I181" i="15" s="1"/>
  <c r="H182" i="15"/>
  <c r="I182" i="15" s="1"/>
  <c r="H183" i="15"/>
  <c r="I183" i="15" s="1"/>
  <c r="H184" i="15"/>
  <c r="I184" i="15" s="1"/>
  <c r="H185" i="15"/>
  <c r="I185" i="15" s="1"/>
  <c r="H186" i="15"/>
  <c r="I186" i="15" s="1"/>
  <c r="H188" i="15"/>
  <c r="I188" i="15" s="1"/>
  <c r="H189" i="15"/>
  <c r="I189" i="15" s="1"/>
  <c r="H192" i="15"/>
  <c r="I192" i="15" s="1"/>
  <c r="H193" i="15"/>
  <c r="I193" i="15" s="1"/>
  <c r="H194" i="15"/>
  <c r="I194" i="15" s="1"/>
  <c r="H195" i="15"/>
  <c r="I195" i="15" s="1"/>
  <c r="H196" i="15"/>
  <c r="I196" i="15" s="1"/>
  <c r="H197" i="15"/>
  <c r="I197" i="15" s="1"/>
  <c r="H198" i="15"/>
  <c r="I198" i="15" s="1"/>
  <c r="H199" i="15"/>
  <c r="I199" i="15" s="1"/>
  <c r="H200" i="15"/>
  <c r="I200" i="15" s="1"/>
  <c r="H201" i="15"/>
  <c r="I201" i="15" s="1"/>
  <c r="H202" i="15"/>
  <c r="I202" i="15" s="1"/>
  <c r="H203" i="15"/>
  <c r="I203" i="15" s="1"/>
  <c r="H205" i="15"/>
  <c r="I205" i="15" s="1"/>
  <c r="H206" i="15"/>
  <c r="I206" i="15" s="1"/>
  <c r="H209" i="15"/>
  <c r="I209" i="15" s="1"/>
  <c r="H210" i="15"/>
  <c r="I210" i="15" s="1"/>
  <c r="H211" i="15"/>
  <c r="I211" i="15" s="1"/>
  <c r="H212" i="15"/>
  <c r="I212" i="15" s="1"/>
  <c r="H213" i="15"/>
  <c r="I213" i="15" s="1"/>
  <c r="H214" i="15"/>
  <c r="I214" i="15" s="1"/>
  <c r="H215" i="15"/>
  <c r="I215" i="15" s="1"/>
  <c r="H216" i="15"/>
  <c r="I216" i="15" s="1"/>
  <c r="H217" i="15"/>
  <c r="I217" i="15" s="1"/>
  <c r="H218" i="15"/>
  <c r="I218" i="15" s="1"/>
  <c r="H219" i="15"/>
  <c r="I219" i="15" s="1"/>
  <c r="H220" i="15"/>
  <c r="I220" i="15" s="1"/>
  <c r="H222" i="15"/>
  <c r="I222" i="15" s="1"/>
  <c r="H223" i="15"/>
  <c r="I223" i="15" s="1"/>
  <c r="H224" i="15"/>
  <c r="I224" i="15" s="1"/>
  <c r="H225" i="15"/>
  <c r="I225" i="15" s="1"/>
  <c r="H226" i="15"/>
  <c r="I226" i="15" s="1"/>
  <c r="H227" i="15"/>
  <c r="I227" i="15" s="1"/>
  <c r="H228" i="15"/>
  <c r="I228" i="15" s="1"/>
  <c r="H231" i="15"/>
  <c r="I231" i="15" s="1"/>
  <c r="H232" i="15"/>
  <c r="I232" i="15" s="1"/>
  <c r="H233" i="15"/>
  <c r="I233" i="15" s="1"/>
  <c r="H234" i="15"/>
  <c r="I234" i="15" s="1"/>
  <c r="H235" i="15"/>
  <c r="I235" i="15" s="1"/>
  <c r="H236" i="15"/>
  <c r="I236" i="15" s="1"/>
  <c r="H238" i="15"/>
  <c r="I238" i="15" s="1"/>
  <c r="I237" i="15" s="1"/>
  <c r="H239" i="15"/>
  <c r="I239" i="15" s="1"/>
  <c r="H242" i="15"/>
  <c r="I242" i="15" s="1"/>
  <c r="I241" i="15" s="1"/>
  <c r="H243" i="15"/>
  <c r="H244" i="15"/>
  <c r="I244" i="15" s="1"/>
  <c r="H245" i="15"/>
  <c r="I245" i="15" s="1"/>
  <c r="H248" i="15"/>
  <c r="I248" i="15" s="1"/>
  <c r="H249" i="15"/>
  <c r="I249" i="15" s="1"/>
  <c r="H250" i="15"/>
  <c r="I250" i="15" s="1"/>
  <c r="H251" i="15"/>
  <c r="I251" i="15" s="1"/>
  <c r="H252" i="15"/>
  <c r="I252" i="15" s="1"/>
  <c r="H253" i="15"/>
  <c r="I253" i="15" s="1"/>
  <c r="H254" i="15"/>
  <c r="I254" i="15" s="1"/>
  <c r="H255" i="15"/>
  <c r="I255" i="15" s="1"/>
  <c r="H256" i="15"/>
  <c r="I256" i="15" s="1"/>
  <c r="H257" i="15"/>
  <c r="I257" i="15" s="1"/>
  <c r="H258" i="15"/>
  <c r="I258" i="15" s="1"/>
  <c r="H259" i="15"/>
  <c r="I259" i="15" s="1"/>
  <c r="H260" i="15"/>
  <c r="I260" i="15" s="1"/>
  <c r="H261" i="15"/>
  <c r="I261" i="15" s="1"/>
  <c r="H262" i="15"/>
  <c r="I262" i="15" s="1"/>
  <c r="H263" i="15"/>
  <c r="I263" i="15" s="1"/>
  <c r="H264" i="15"/>
  <c r="I264" i="15" s="1"/>
  <c r="H265" i="15"/>
  <c r="I265" i="15" s="1"/>
  <c r="H266" i="15"/>
  <c r="I266" i="15" s="1"/>
  <c r="H267" i="15"/>
  <c r="I267" i="15" s="1"/>
  <c r="H268" i="15"/>
  <c r="I268" i="15" s="1"/>
  <c r="H269" i="15"/>
  <c r="I269" i="15" s="1"/>
  <c r="H270" i="15"/>
  <c r="I270" i="15" s="1"/>
  <c r="H271" i="15"/>
  <c r="I271" i="15" s="1"/>
  <c r="H272" i="15"/>
  <c r="I272" i="15" s="1"/>
  <c r="H273" i="15"/>
  <c r="I273" i="15" s="1"/>
  <c r="H274" i="15"/>
  <c r="I274" i="15" s="1"/>
  <c r="H275" i="15"/>
  <c r="I275" i="15" s="1"/>
  <c r="H276" i="15"/>
  <c r="I276" i="15" s="1"/>
  <c r="H277" i="15"/>
  <c r="I277" i="15" s="1"/>
  <c r="H278" i="15"/>
  <c r="I278" i="15" s="1"/>
  <c r="H279" i="15"/>
  <c r="I279" i="15" s="1"/>
  <c r="H280" i="15"/>
  <c r="I280" i="15" s="1"/>
  <c r="H281" i="15"/>
  <c r="I281" i="15" s="1"/>
  <c r="H282" i="15"/>
  <c r="I282" i="15" s="1"/>
  <c r="H283" i="15"/>
  <c r="I283" i="15" s="1"/>
  <c r="H284" i="15"/>
  <c r="I284" i="15" s="1"/>
  <c r="H285" i="15"/>
  <c r="I285" i="15" s="1"/>
  <c r="H286" i="15"/>
  <c r="I286" i="15" s="1"/>
  <c r="H287" i="15"/>
  <c r="I287" i="15" s="1"/>
  <c r="H288" i="15"/>
  <c r="I288" i="15" s="1"/>
  <c r="H289" i="15"/>
  <c r="I289" i="15" s="1"/>
  <c r="H291" i="15"/>
  <c r="I291" i="15" s="1"/>
  <c r="H292" i="15"/>
  <c r="I292" i="15" s="1"/>
  <c r="H293" i="15"/>
  <c r="I293" i="15" s="1"/>
  <c r="H294" i="15"/>
  <c r="I294" i="15" s="1"/>
  <c r="H295" i="15"/>
  <c r="I295" i="15" s="1"/>
  <c r="H296" i="15"/>
  <c r="I296" i="15" s="1"/>
  <c r="H297" i="15"/>
  <c r="H298" i="15"/>
  <c r="I298" i="15" s="1"/>
  <c r="I297" i="15" s="1"/>
  <c r="H301" i="15"/>
  <c r="I301" i="15" s="1"/>
  <c r="H302" i="15"/>
  <c r="I302" i="15" s="1"/>
  <c r="H303" i="15"/>
  <c r="I303" i="15" s="1"/>
  <c r="H304" i="15"/>
  <c r="I304" i="15" s="1"/>
  <c r="H305" i="15"/>
  <c r="I305" i="15" s="1"/>
  <c r="H306" i="15"/>
  <c r="I306" i="15" s="1"/>
  <c r="H307" i="15"/>
  <c r="H308" i="15"/>
  <c r="I308" i="15" s="1"/>
  <c r="H309" i="15"/>
  <c r="I309" i="15" s="1"/>
  <c r="H310" i="15"/>
  <c r="H311" i="15"/>
  <c r="H312" i="15"/>
  <c r="I312" i="15" s="1"/>
  <c r="H313" i="15"/>
  <c r="I313" i="15" s="1"/>
  <c r="H314" i="15"/>
  <c r="I314" i="15" s="1"/>
  <c r="H315" i="15"/>
  <c r="I315" i="15" s="1"/>
  <c r="H316" i="15"/>
  <c r="I316" i="15" s="1"/>
  <c r="H317" i="15"/>
  <c r="I317" i="15" s="1"/>
  <c r="H318" i="15"/>
  <c r="I318" i="15" s="1"/>
  <c r="H319" i="15"/>
  <c r="I319" i="15" s="1"/>
  <c r="H320" i="15"/>
  <c r="I320" i="15" s="1"/>
  <c r="H321" i="15"/>
  <c r="I321" i="15" s="1"/>
  <c r="H322" i="15"/>
  <c r="I322" i="15" s="1"/>
  <c r="H323" i="15"/>
  <c r="I323" i="15" s="1"/>
  <c r="H324" i="15"/>
  <c r="I324" i="15" s="1"/>
  <c r="H325" i="15"/>
  <c r="I325" i="15" s="1"/>
  <c r="H326" i="15"/>
  <c r="I326" i="15" s="1"/>
  <c r="H327" i="15"/>
  <c r="I327" i="15" s="1"/>
  <c r="H328" i="15"/>
  <c r="I328" i="15" s="1"/>
  <c r="H329" i="15"/>
  <c r="I329" i="15" s="1"/>
  <c r="H330" i="15"/>
  <c r="I330" i="15" s="1"/>
  <c r="H331" i="15"/>
  <c r="I331" i="15" s="1"/>
  <c r="H332" i="15"/>
  <c r="I332" i="15" s="1"/>
  <c r="H333" i="15"/>
  <c r="I333" i="15" s="1"/>
  <c r="H334" i="15"/>
  <c r="I334" i="15" s="1"/>
  <c r="H335" i="15"/>
  <c r="I335" i="15" s="1"/>
  <c r="H336" i="15"/>
  <c r="I336" i="15" s="1"/>
  <c r="H337" i="15"/>
  <c r="I337" i="15" s="1"/>
  <c r="H338" i="15"/>
  <c r="I338" i="15" s="1"/>
  <c r="H339" i="15"/>
  <c r="I339" i="15" s="1"/>
  <c r="H340" i="15"/>
  <c r="I340" i="15" s="1"/>
  <c r="H342" i="15"/>
  <c r="I342" i="15" s="1"/>
  <c r="H343" i="15"/>
  <c r="I343" i="15" s="1"/>
  <c r="H344" i="15"/>
  <c r="I344" i="15" s="1"/>
  <c r="H346" i="15"/>
  <c r="I346" i="15" s="1"/>
  <c r="H347" i="15"/>
  <c r="I347" i="15" s="1"/>
  <c r="H348" i="15"/>
  <c r="I348" i="15" s="1"/>
  <c r="H349" i="15"/>
  <c r="I349" i="15" s="1"/>
  <c r="H350" i="15"/>
  <c r="I350" i="15" s="1"/>
  <c r="H351" i="15"/>
  <c r="I351" i="15" s="1"/>
  <c r="H352" i="15"/>
  <c r="I352" i="15" s="1"/>
  <c r="H353" i="15"/>
  <c r="I353" i="15" s="1"/>
  <c r="H354" i="15"/>
  <c r="I354" i="15" s="1"/>
  <c r="H355" i="15"/>
  <c r="I355" i="15" s="1"/>
  <c r="H356" i="15"/>
  <c r="I356" i="15" s="1"/>
  <c r="H357" i="15"/>
  <c r="I357" i="15" s="1"/>
  <c r="H358" i="15"/>
  <c r="I358" i="15" s="1"/>
  <c r="H359" i="15"/>
  <c r="I359" i="15" s="1"/>
  <c r="H360" i="15"/>
  <c r="I360" i="15" s="1"/>
  <c r="H361" i="15"/>
  <c r="I361" i="15" s="1"/>
  <c r="H362" i="15"/>
  <c r="I362" i="15" s="1"/>
  <c r="H363" i="15"/>
  <c r="I363" i="15" s="1"/>
  <c r="H364" i="15"/>
  <c r="I364" i="15" s="1"/>
  <c r="H365" i="15"/>
  <c r="I365" i="15" s="1"/>
  <c r="H366" i="15"/>
  <c r="I366" i="15" s="1"/>
  <c r="H367" i="15"/>
  <c r="I367" i="15" s="1"/>
  <c r="H368" i="15"/>
  <c r="I368" i="15" s="1"/>
  <c r="H369" i="15"/>
  <c r="I369" i="15" s="1"/>
  <c r="H370" i="15"/>
  <c r="I370" i="15" s="1"/>
  <c r="H371" i="15"/>
  <c r="I371" i="15" s="1"/>
  <c r="H372" i="15"/>
  <c r="I372" i="15" s="1"/>
  <c r="H373" i="15"/>
  <c r="I373" i="15" s="1"/>
  <c r="H374" i="15"/>
  <c r="I374" i="15" s="1"/>
  <c r="H375" i="15"/>
  <c r="I375" i="15" s="1"/>
  <c r="H376" i="15"/>
  <c r="I376" i="15" s="1"/>
  <c r="H377" i="15"/>
  <c r="I377" i="15" s="1"/>
  <c r="H378" i="15"/>
  <c r="I378" i="15" s="1"/>
  <c r="H379" i="15"/>
  <c r="I379" i="15" s="1"/>
  <c r="H380" i="15"/>
  <c r="H381" i="15"/>
  <c r="I381" i="15" s="1"/>
  <c r="H382" i="15"/>
  <c r="I382" i="15" s="1"/>
  <c r="H383" i="15"/>
  <c r="I383" i="15" s="1"/>
  <c r="H384" i="15"/>
  <c r="I384" i="15" s="1"/>
  <c r="H385" i="15"/>
  <c r="I385" i="15" s="1"/>
  <c r="H386" i="15"/>
  <c r="I386" i="15" s="1"/>
  <c r="H387" i="15"/>
  <c r="I387" i="15" s="1"/>
  <c r="H388" i="15"/>
  <c r="I388" i="15" s="1"/>
  <c r="H389" i="15"/>
  <c r="I389" i="15" s="1"/>
  <c r="H390" i="15"/>
  <c r="I390" i="15" s="1"/>
  <c r="H391" i="15"/>
  <c r="I391" i="15" s="1"/>
  <c r="H392" i="15"/>
  <c r="I392" i="15" s="1"/>
  <c r="H393" i="15"/>
  <c r="I393" i="15" s="1"/>
  <c r="H396" i="15"/>
  <c r="I396" i="15" s="1"/>
  <c r="H397" i="15"/>
  <c r="I397" i="15" s="1"/>
  <c r="H399" i="15"/>
  <c r="I399" i="15" s="1"/>
  <c r="H400" i="15"/>
  <c r="I400" i="15" s="1"/>
  <c r="H402" i="15"/>
  <c r="I402" i="15" s="1"/>
  <c r="H403" i="15"/>
  <c r="I403" i="15" s="1"/>
  <c r="H404" i="15"/>
  <c r="I404" i="15" s="1"/>
  <c r="H405" i="15"/>
  <c r="I405" i="15" s="1"/>
  <c r="H406" i="15"/>
  <c r="I406" i="15" s="1"/>
  <c r="H407" i="15"/>
  <c r="I407" i="15" s="1"/>
  <c r="H408" i="15"/>
  <c r="I408" i="15" s="1"/>
  <c r="H409" i="15"/>
  <c r="I409" i="15" s="1"/>
  <c r="H411" i="15"/>
  <c r="I411" i="15" s="1"/>
  <c r="H412" i="15"/>
  <c r="I412" i="15" s="1"/>
  <c r="H413" i="15"/>
  <c r="I413" i="15" s="1"/>
  <c r="H414" i="15"/>
  <c r="I414" i="15" s="1"/>
  <c r="H415" i="15"/>
  <c r="I415" i="15" s="1"/>
  <c r="H416" i="15"/>
  <c r="H417" i="15"/>
  <c r="I417" i="15" s="1"/>
  <c r="H418" i="15"/>
  <c r="I418" i="15" s="1"/>
  <c r="H419" i="15"/>
  <c r="I419" i="15" s="1"/>
  <c r="H422" i="15"/>
  <c r="I422" i="15" s="1"/>
  <c r="H423" i="15"/>
  <c r="I423" i="15" s="1"/>
  <c r="H424" i="15"/>
  <c r="I424" i="15" s="1"/>
  <c r="H425" i="15"/>
  <c r="I425" i="15" s="1"/>
  <c r="H426" i="15"/>
  <c r="H427" i="15"/>
  <c r="I427" i="15" s="1"/>
  <c r="H428" i="15"/>
  <c r="I428" i="15" s="1"/>
  <c r="H429" i="15"/>
  <c r="I429" i="15" s="1"/>
  <c r="H430" i="15"/>
  <c r="I430" i="15" s="1"/>
  <c r="H431" i="15"/>
  <c r="I431" i="15" s="1"/>
  <c r="H432" i="15"/>
  <c r="I432" i="15" s="1"/>
  <c r="H433" i="15"/>
  <c r="I433" i="15" s="1"/>
  <c r="H434" i="15"/>
  <c r="I434" i="15" s="1"/>
  <c r="H435" i="15"/>
  <c r="I435" i="15" s="1"/>
  <c r="H436" i="15"/>
  <c r="I436" i="15" s="1"/>
  <c r="H437" i="15"/>
  <c r="I437" i="15" s="1"/>
  <c r="H438" i="15"/>
  <c r="I438" i="15" s="1"/>
  <c r="H439" i="15"/>
  <c r="I439" i="15" s="1"/>
  <c r="H440" i="15"/>
  <c r="I440" i="15" s="1"/>
  <c r="H442" i="15"/>
  <c r="I442" i="15" s="1"/>
  <c r="H443" i="15"/>
  <c r="I443" i="15" s="1"/>
  <c r="H444" i="15"/>
  <c r="I444" i="15" s="1"/>
  <c r="H445" i="15"/>
  <c r="I445" i="15" s="1"/>
  <c r="H446" i="15"/>
  <c r="I446" i="15" s="1"/>
  <c r="H447" i="15"/>
  <c r="I447" i="15" s="1"/>
  <c r="H448" i="15"/>
  <c r="I448" i="15" s="1"/>
  <c r="H449" i="15"/>
  <c r="I449" i="15" s="1"/>
  <c r="H450" i="15"/>
  <c r="I450" i="15" s="1"/>
  <c r="H452" i="15"/>
  <c r="I452" i="15" s="1"/>
  <c r="H453" i="15"/>
  <c r="I453" i="15" s="1"/>
  <c r="H454" i="15"/>
  <c r="I454" i="15" s="1"/>
  <c r="H455" i="15"/>
  <c r="I455" i="15" s="1"/>
  <c r="H456" i="15"/>
  <c r="I456" i="15" s="1"/>
  <c r="H457" i="15"/>
  <c r="I457" i="15" s="1"/>
  <c r="H458" i="15"/>
  <c r="I458" i="15" s="1"/>
  <c r="H459" i="15"/>
  <c r="I459" i="15" s="1"/>
  <c r="H460" i="15"/>
  <c r="I460" i="15" s="1"/>
  <c r="H461" i="15"/>
  <c r="I461" i="15" s="1"/>
  <c r="H462" i="15"/>
  <c r="I462" i="15" s="1"/>
  <c r="H464" i="15"/>
  <c r="I464" i="15" s="1"/>
  <c r="H465" i="15"/>
  <c r="I465" i="15" s="1"/>
  <c r="H467" i="15"/>
  <c r="I467" i="15" s="1"/>
  <c r="H468" i="15"/>
  <c r="I468" i="15" s="1"/>
  <c r="H469" i="15"/>
  <c r="I469" i="15" s="1"/>
  <c r="H470" i="15"/>
  <c r="I470" i="15" s="1"/>
  <c r="H471" i="15"/>
  <c r="I471" i="15" s="1"/>
  <c r="H472" i="15"/>
  <c r="I472" i="15" s="1"/>
  <c r="H473" i="15"/>
  <c r="I473" i="15" s="1"/>
  <c r="H474" i="15"/>
  <c r="I474" i="15" s="1"/>
  <c r="H475" i="15"/>
  <c r="I475" i="15" s="1"/>
  <c r="H476" i="15"/>
  <c r="I476" i="15" s="1"/>
  <c r="H477" i="15"/>
  <c r="I477" i="15" s="1"/>
  <c r="H478" i="15"/>
  <c r="I478" i="15" s="1"/>
  <c r="H479" i="15"/>
  <c r="I479" i="15" s="1"/>
  <c r="H480" i="15"/>
  <c r="I480" i="15" s="1"/>
  <c r="H483" i="15"/>
  <c r="I483" i="15" s="1"/>
  <c r="H484" i="15"/>
  <c r="I484" i="15" s="1"/>
  <c r="H485" i="15"/>
  <c r="I485" i="15" s="1"/>
  <c r="H486" i="15"/>
  <c r="I486" i="15" s="1"/>
  <c r="H487" i="15"/>
  <c r="I487" i="15" s="1"/>
  <c r="H488" i="15"/>
  <c r="H489" i="15"/>
  <c r="I489" i="15" s="1"/>
  <c r="H490" i="15"/>
  <c r="I490" i="15" s="1"/>
  <c r="H491" i="15"/>
  <c r="I491" i="15" s="1"/>
  <c r="H492" i="15"/>
  <c r="I492" i="15" s="1"/>
  <c r="H495" i="15"/>
  <c r="I495" i="15" s="1"/>
  <c r="H496" i="15"/>
  <c r="I496" i="15" s="1"/>
  <c r="H497" i="15"/>
  <c r="I497" i="15" s="1"/>
  <c r="H498" i="15"/>
  <c r="I498" i="15" s="1"/>
  <c r="H499" i="15"/>
  <c r="I499" i="15" s="1"/>
  <c r="H500" i="15"/>
  <c r="I500" i="15" s="1"/>
  <c r="H501" i="15"/>
  <c r="I501" i="15" s="1"/>
  <c r="H503" i="15"/>
  <c r="I503" i="15" s="1"/>
  <c r="H504" i="15"/>
  <c r="I504" i="15" s="1"/>
  <c r="H506" i="15"/>
  <c r="I506" i="15" s="1"/>
  <c r="H507" i="15"/>
  <c r="I507" i="15" s="1"/>
  <c r="H508" i="15"/>
  <c r="I508" i="15" s="1"/>
  <c r="H510" i="15"/>
  <c r="I510" i="15" s="1"/>
  <c r="H511" i="15"/>
  <c r="I511" i="15" s="1"/>
  <c r="H512" i="15"/>
  <c r="I512" i="15" s="1"/>
  <c r="H513" i="15"/>
  <c r="I513" i="15" s="1"/>
  <c r="H514" i="15"/>
  <c r="I514" i="15" s="1"/>
  <c r="H515" i="15"/>
  <c r="I515" i="15" s="1"/>
  <c r="H517" i="15"/>
  <c r="I517" i="15" s="1"/>
  <c r="H518" i="15"/>
  <c r="I518" i="15" s="1"/>
  <c r="H519" i="15"/>
  <c r="H520" i="15"/>
  <c r="I520" i="15" s="1"/>
  <c r="H521" i="15"/>
  <c r="I521" i="15" s="1"/>
  <c r="H522" i="15"/>
  <c r="H523" i="15"/>
  <c r="I523" i="15" s="1"/>
  <c r="H524" i="15"/>
  <c r="I524" i="15" s="1"/>
  <c r="H525" i="15"/>
  <c r="I525" i="15" s="1"/>
  <c r="H526" i="15"/>
  <c r="I526" i="15" s="1"/>
  <c r="H527" i="15"/>
  <c r="I527" i="15" s="1"/>
  <c r="H528" i="15"/>
  <c r="I528" i="15" s="1"/>
  <c r="H529" i="15"/>
  <c r="I529" i="15" s="1"/>
  <c r="H530" i="15"/>
  <c r="I530" i="15" s="1"/>
  <c r="H531" i="15"/>
  <c r="I531" i="15" s="1"/>
  <c r="H532" i="15"/>
  <c r="I532" i="15" s="1"/>
  <c r="H533" i="15"/>
  <c r="I533" i="15" s="1"/>
  <c r="H534" i="15"/>
  <c r="I534" i="15" s="1"/>
  <c r="H535" i="15"/>
  <c r="I535" i="15" s="1"/>
  <c r="H536" i="15"/>
  <c r="I536" i="15" s="1"/>
  <c r="H537" i="15"/>
  <c r="I537" i="15" s="1"/>
  <c r="H539" i="15"/>
  <c r="I539" i="15" s="1"/>
  <c r="H540" i="15"/>
  <c r="I540" i="15" s="1"/>
  <c r="H541" i="15"/>
  <c r="I541" i="15" s="1"/>
  <c r="H542" i="15"/>
  <c r="I542" i="15" s="1"/>
  <c r="H543" i="15"/>
  <c r="I543" i="15" s="1"/>
  <c r="H544" i="15"/>
  <c r="I544" i="15" s="1"/>
  <c r="H545" i="15"/>
  <c r="I545" i="15" s="1"/>
  <c r="H546" i="15"/>
  <c r="I546" i="15" s="1"/>
  <c r="H547" i="15"/>
  <c r="I547" i="15" s="1"/>
  <c r="H549" i="15"/>
  <c r="I549" i="15" s="1"/>
  <c r="H550" i="15"/>
  <c r="I550" i="15" s="1"/>
  <c r="H16" i="15"/>
  <c r="I16" i="15" s="1"/>
  <c r="I87" i="15" l="1"/>
  <c r="I538" i="15"/>
  <c r="I290" i="15"/>
  <c r="I548" i="15"/>
  <c r="C79" i="29" s="1"/>
  <c r="I243" i="15"/>
  <c r="I307" i="15"/>
  <c r="I395" i="15"/>
  <c r="I463" i="15"/>
  <c r="I426" i="15"/>
  <c r="I100" i="15"/>
  <c r="I81" i="15"/>
  <c r="I494" i="15"/>
  <c r="I230" i="15"/>
  <c r="I172" i="15"/>
  <c r="I136" i="15"/>
  <c r="I41" i="15"/>
  <c r="I115" i="15"/>
  <c r="I95" i="15"/>
  <c r="I75" i="15"/>
  <c r="I300" i="15"/>
  <c r="I299" i="15" s="1"/>
  <c r="I380" i="15"/>
  <c r="C76" i="29"/>
  <c r="J538" i="15"/>
  <c r="C76" i="28"/>
  <c r="I421" i="15"/>
  <c r="I401" i="15"/>
  <c r="I208" i="15"/>
  <c r="I187" i="15"/>
  <c r="I519" i="15"/>
  <c r="I247" i="15"/>
  <c r="I123" i="15"/>
  <c r="I398" i="15"/>
  <c r="I509" i="15"/>
  <c r="I416" i="15"/>
  <c r="I204" i="15"/>
  <c r="I148" i="15"/>
  <c r="I69" i="15"/>
  <c r="I410" i="15"/>
  <c r="I482" i="15"/>
  <c r="I191" i="15"/>
  <c r="I488" i="15"/>
  <c r="I451" i="15"/>
  <c r="I110" i="15"/>
  <c r="I345" i="15"/>
  <c r="I311" i="15"/>
  <c r="I221" i="15"/>
  <c r="I516" i="15"/>
  <c r="I505" i="15"/>
  <c r="I240" i="15"/>
  <c r="J241" i="15"/>
  <c r="I50" i="15"/>
  <c r="I466" i="15"/>
  <c r="I180" i="15"/>
  <c r="I154" i="15"/>
  <c r="I522" i="15"/>
  <c r="I131" i="15"/>
  <c r="I36" i="15"/>
  <c r="I441" i="15"/>
  <c r="I144" i="15"/>
  <c r="I502" i="15"/>
  <c r="I341" i="15"/>
  <c r="I59" i="15"/>
  <c r="I32" i="15"/>
  <c r="I26" i="15"/>
  <c r="I15" i="15"/>
  <c r="I135" i="15" l="1"/>
  <c r="I420" i="15"/>
  <c r="C79" i="28"/>
  <c r="J548" i="15"/>
  <c r="I394" i="15"/>
  <c r="I246" i="15"/>
  <c r="C43" i="28" s="1"/>
  <c r="C58" i="29"/>
  <c r="C58" i="28"/>
  <c r="J394" i="15"/>
  <c r="J135" i="15"/>
  <c r="C25" i="29"/>
  <c r="C25" i="28"/>
  <c r="I493" i="15"/>
  <c r="J345" i="15"/>
  <c r="C52" i="28"/>
  <c r="C52" i="29"/>
  <c r="C31" i="29"/>
  <c r="J187" i="15"/>
  <c r="C31" i="28"/>
  <c r="I207" i="15"/>
  <c r="J522" i="15"/>
  <c r="C73" i="29"/>
  <c r="C73" i="28"/>
  <c r="H77" i="28"/>
  <c r="I77" i="28"/>
  <c r="J77" i="28"/>
  <c r="G77" i="28"/>
  <c r="L80" i="28"/>
  <c r="J420" i="15"/>
  <c r="C61" i="29"/>
  <c r="C61" i="28"/>
  <c r="C10" i="29"/>
  <c r="C10" i="28"/>
  <c r="I120" i="15"/>
  <c r="I481" i="15"/>
  <c r="J299" i="15"/>
  <c r="C46" i="28"/>
  <c r="C46" i="29"/>
  <c r="J519" i="15"/>
  <c r="C70" i="29"/>
  <c r="C70" i="28"/>
  <c r="E76" i="29"/>
  <c r="I76" i="29" s="1"/>
  <c r="E79" i="29"/>
  <c r="I79" i="29" s="1"/>
  <c r="I109" i="15"/>
  <c r="I80" i="15" s="1"/>
  <c r="I229" i="15"/>
  <c r="I190" i="15"/>
  <c r="I40" i="15"/>
  <c r="C28" i="29"/>
  <c r="C28" i="28"/>
  <c r="J180" i="15"/>
  <c r="I310" i="15"/>
  <c r="C55" i="29"/>
  <c r="C55" i="28"/>
  <c r="J380" i="15"/>
  <c r="D88" i="28"/>
  <c r="D91" i="28" s="1"/>
  <c r="I25" i="15"/>
  <c r="J15" i="15"/>
  <c r="C43" i="29" l="1"/>
  <c r="J246" i="15"/>
  <c r="J80" i="15"/>
  <c r="C19" i="28"/>
  <c r="C19" i="29"/>
  <c r="C34" i="29"/>
  <c r="J190" i="15"/>
  <c r="C34" i="28"/>
  <c r="I62" i="28"/>
  <c r="J62" i="28"/>
  <c r="K62" i="28"/>
  <c r="L62" i="28"/>
  <c r="H62" i="28"/>
  <c r="E61" i="29"/>
  <c r="I61" i="29" s="1"/>
  <c r="E70" i="29"/>
  <c r="I70" i="29" s="1"/>
  <c r="J493" i="15"/>
  <c r="C67" i="28"/>
  <c r="C67" i="29"/>
  <c r="K11" i="28"/>
  <c r="L11" i="28"/>
  <c r="F11" i="28"/>
  <c r="H11" i="28"/>
  <c r="G11" i="28"/>
  <c r="I11" i="28"/>
  <c r="J11" i="28"/>
  <c r="F26" i="28"/>
  <c r="E26" i="28"/>
  <c r="J26" i="28"/>
  <c r="I26" i="28"/>
  <c r="L26" i="28"/>
  <c r="G26" i="28"/>
  <c r="J120" i="15"/>
  <c r="C22" i="29"/>
  <c r="C22" i="28"/>
  <c r="E25" i="29"/>
  <c r="I25" i="29" s="1"/>
  <c r="C37" i="29"/>
  <c r="C37" i="28"/>
  <c r="J207" i="15"/>
  <c r="E52" i="29"/>
  <c r="I52" i="29" s="1"/>
  <c r="C64" i="28"/>
  <c r="J481" i="15"/>
  <c r="C64" i="29"/>
  <c r="G32" i="28"/>
  <c r="L32" i="28"/>
  <c r="F32" i="28"/>
  <c r="E31" i="29"/>
  <c r="I31" i="29" s="1"/>
  <c r="L53" i="28"/>
  <c r="K53" i="28"/>
  <c r="L56" i="28"/>
  <c r="K56" i="28"/>
  <c r="L59" i="28"/>
  <c r="K59" i="28"/>
  <c r="C40" i="28"/>
  <c r="C40" i="29"/>
  <c r="J229" i="15"/>
  <c r="E10" i="29"/>
  <c r="I10" i="29" s="1"/>
  <c r="L71" i="28"/>
  <c r="K71" i="28"/>
  <c r="J310" i="15"/>
  <c r="C49" i="28"/>
  <c r="C49" i="29"/>
  <c r="H44" i="28"/>
  <c r="I44" i="28"/>
  <c r="J44" i="28"/>
  <c r="K44" i="28"/>
  <c r="F29" i="28"/>
  <c r="I29" i="28"/>
  <c r="H29" i="28"/>
  <c r="G29" i="28"/>
  <c r="J29" i="28"/>
  <c r="E29" i="28"/>
  <c r="E46" i="29"/>
  <c r="I46" i="29"/>
  <c r="E28" i="29"/>
  <c r="I28" i="29" s="1"/>
  <c r="K47" i="28"/>
  <c r="J47" i="28"/>
  <c r="K74" i="28"/>
  <c r="L74" i="28"/>
  <c r="E58" i="29"/>
  <c r="I58" i="29" s="1"/>
  <c r="E55" i="29"/>
  <c r="I55" i="29" s="1"/>
  <c r="E43" i="29"/>
  <c r="I43" i="29"/>
  <c r="J25" i="15"/>
  <c r="C13" i="29"/>
  <c r="C13" i="28"/>
  <c r="J40" i="15"/>
  <c r="C16" i="28"/>
  <c r="C16" i="29"/>
  <c r="E73" i="29"/>
  <c r="I73" i="29" s="1"/>
  <c r="I552" i="15"/>
  <c r="I553" i="15" s="1"/>
  <c r="J553" i="15" l="1"/>
  <c r="C82" i="29"/>
  <c r="D76" i="29" s="1"/>
  <c r="D73" i="29"/>
  <c r="D28" i="29"/>
  <c r="D52" i="29"/>
  <c r="D43" i="29"/>
  <c r="D70" i="29"/>
  <c r="D79" i="29"/>
  <c r="D58" i="29"/>
  <c r="D46" i="29"/>
  <c r="D55" i="29"/>
  <c r="D31" i="29"/>
  <c r="D10" i="29"/>
  <c r="D61" i="29"/>
  <c r="D25" i="29"/>
  <c r="I50" i="28"/>
  <c r="J50" i="28"/>
  <c r="L65" i="28"/>
  <c r="K65" i="28"/>
  <c r="D64" i="28"/>
  <c r="D34" i="28"/>
  <c r="I35" i="28"/>
  <c r="J35" i="28"/>
  <c r="H35" i="28"/>
  <c r="E34" i="29"/>
  <c r="I34" i="29" s="1"/>
  <c r="D34" i="29"/>
  <c r="E49" i="29"/>
  <c r="I49" i="29" s="1"/>
  <c r="D49" i="29"/>
  <c r="C82" i="28"/>
  <c r="D40" i="28" s="1"/>
  <c r="E19" i="29"/>
  <c r="I19" i="29" s="1"/>
  <c r="D19" i="29"/>
  <c r="E16" i="29"/>
  <c r="I16" i="29" s="1"/>
  <c r="J41" i="28"/>
  <c r="K41" i="28"/>
  <c r="I41" i="28"/>
  <c r="K68" i="28"/>
  <c r="J68" i="28"/>
  <c r="L68" i="28"/>
  <c r="L20" i="28"/>
  <c r="L21" i="28" s="1"/>
  <c r="E20" i="28"/>
  <c r="I20" i="28"/>
  <c r="H20" i="28"/>
  <c r="G20" i="28"/>
  <c r="F20" i="28"/>
  <c r="I38" i="28"/>
  <c r="J38" i="28"/>
  <c r="H38" i="28"/>
  <c r="E37" i="29"/>
  <c r="I37" i="29"/>
  <c r="D37" i="29"/>
  <c r="L23" i="28"/>
  <c r="F23" i="28"/>
  <c r="G23" i="28"/>
  <c r="H23" i="28"/>
  <c r="I23" i="28"/>
  <c r="E23" i="28"/>
  <c r="E24" i="28" s="1"/>
  <c r="E91" i="28" s="1"/>
  <c r="E40" i="29"/>
  <c r="I40" i="29"/>
  <c r="D40" i="29"/>
  <c r="E67" i="29"/>
  <c r="I67" i="29" s="1"/>
  <c r="D67" i="29"/>
  <c r="E14" i="28"/>
  <c r="D13" i="28"/>
  <c r="E64" i="29"/>
  <c r="I64" i="29" s="1"/>
  <c r="D64" i="29"/>
  <c r="E22" i="29"/>
  <c r="I22" i="29" s="1"/>
  <c r="D22" i="29"/>
  <c r="F17" i="28"/>
  <c r="E17" i="28"/>
  <c r="G17" i="28"/>
  <c r="L17" i="28"/>
  <c r="E13" i="29"/>
  <c r="I13" i="29" s="1"/>
  <c r="D13" i="29"/>
  <c r="I82" i="29" l="1"/>
  <c r="D67" i="28"/>
  <c r="D49" i="28"/>
  <c r="J82" i="28"/>
  <c r="J84" i="28" s="1"/>
  <c r="K82" i="28"/>
  <c r="K83" i="28" s="1"/>
  <c r="K84" i="28" s="1"/>
  <c r="D22" i="28"/>
  <c r="D37" i="28"/>
  <c r="D16" i="29"/>
  <c r="D82" i="29" s="1"/>
  <c r="D16" i="28"/>
  <c r="D19" i="28"/>
  <c r="L82" i="28"/>
  <c r="L83" i="28" s="1"/>
  <c r="L84" i="28" s="1"/>
  <c r="H82" i="28"/>
  <c r="H83" i="28" s="1"/>
  <c r="H84" i="28" s="1"/>
  <c r="F82" i="28"/>
  <c r="F83" i="28" s="1"/>
  <c r="F84" i="28" s="1"/>
  <c r="E82" i="29"/>
  <c r="E82" i="28"/>
  <c r="G82" i="28"/>
  <c r="C84" i="28"/>
  <c r="D76" i="28"/>
  <c r="D79" i="28"/>
  <c r="D43" i="28"/>
  <c r="D25" i="28"/>
  <c r="D73" i="28"/>
  <c r="D31" i="28"/>
  <c r="D58" i="28"/>
  <c r="D46" i="28"/>
  <c r="D52" i="28"/>
  <c r="D70" i="28"/>
  <c r="D55" i="28"/>
  <c r="D10" i="28"/>
  <c r="D61" i="28"/>
  <c r="D28" i="28"/>
  <c r="J83" i="28"/>
  <c r="I82" i="28"/>
  <c r="I83" i="28" l="1"/>
  <c r="I84" i="28"/>
  <c r="E83" i="28"/>
  <c r="E84" i="28" s="1"/>
  <c r="D82" i="28"/>
  <c r="D84" i="28" s="1"/>
  <c r="G83" i="28"/>
  <c r="G84" i="28" s="1"/>
</calcChain>
</file>

<file path=xl/sharedStrings.xml><?xml version="1.0" encoding="utf-8"?>
<sst xmlns="http://schemas.openxmlformats.org/spreadsheetml/2006/main" count="2493" uniqueCount="1476">
  <si>
    <t xml:space="preserve">
</t>
  </si>
  <si>
    <t>ITEM</t>
  </si>
  <si>
    <t>CÓDIGO</t>
  </si>
  <si>
    <t>DESCRIÇÃO</t>
  </si>
  <si>
    <t>FONTE</t>
  </si>
  <si>
    <t>UND</t>
  </si>
  <si>
    <t>QUANTIDADE</t>
  </si>
  <si>
    <t>PREÇO
UNITÁRIO R$</t>
  </si>
  <si>
    <t>PREÇO
TOTAL R$</t>
  </si>
  <si>
    <t>1</t>
  </si>
  <si>
    <t>SERVIÇOS PRELIMINARES</t>
  </si>
  <si>
    <t>1.1</t>
  </si>
  <si>
    <t>103689</t>
  </si>
  <si>
    <t>FORNECIMENTO E INSTALAÇÃO DE PLACA DE OBRA COM CHAPA GALVANIZADA E ESTRUTURA DE MADEIRA. AF_03/2022_PS</t>
  </si>
  <si>
    <t>SINAPI</t>
  </si>
  <si>
    <t>M2</t>
  </si>
  <si>
    <t>1.2</t>
  </si>
  <si>
    <t>98459</t>
  </si>
  <si>
    <t>TAPUME COM TELHA METÁLICA. AF_03/2024</t>
  </si>
  <si>
    <t>1.3</t>
  </si>
  <si>
    <t>101509</t>
  </si>
  <si>
    <t>ENTRADA DE ENERGIA ELÉTRICA, AÉREA, TRIFÁSICA, COM CAIXA DE EMBUTIR, CABO DE 10 MM2 E DISJUNTOR DIN 50A (NÃO INCLUSO O POSTE DE CONCRETO). AF_07/2020_PS</t>
  </si>
  <si>
    <t>UN</t>
  </si>
  <si>
    <t>1.4</t>
  </si>
  <si>
    <t>FNDE 03</t>
  </si>
  <si>
    <t>LIGAÇÃO PROVISÓRIA DE ÁGUA E ESGOTO</t>
  </si>
  <si>
    <t>PRÓPRIA</t>
  </si>
  <si>
    <t>1.5</t>
  </si>
  <si>
    <t>99059</t>
  </si>
  <si>
    <t>LOCAÇÃO CONVENCIONAL DE OBRA, UTILIZANDO GABARITO DE TÁBUAS CORRIDAS PONTALETADAS A CADA 2,00M -  2 UTILIZAÇÕES. AF_03/2024</t>
  </si>
  <si>
    <t>M</t>
  </si>
  <si>
    <t>1.6</t>
  </si>
  <si>
    <t>FNDE 231</t>
  </si>
  <si>
    <t>LOCACAO DE CONTAINER 2,30 X 6,00 M, ALT. 2,50 M, COM 1 SANITARIO, PARA ESCRITORIO, COMPLETO, SEM DIVISORIAS INTERNAS (NAO INCLUI MOBILIZACAO/DESMOBILIZACAO)</t>
  </si>
  <si>
    <t>MÊS</t>
  </si>
  <si>
    <t>1.7</t>
  </si>
  <si>
    <t>FNDE 230</t>
  </si>
  <si>
    <t>LOCACAO DE CONTAINER 2,30 X 6,00 M, ALT. 2,50 M, PARA ESCRITORIO, SEM DIVISORIAS INTERNAS E SEM SANITARIO (NAO INCLUI MOBILIZACAO/DESMOBILIZACAO)</t>
  </si>
  <si>
    <t>1.8</t>
  </si>
  <si>
    <t>FNDE 232</t>
  </si>
  <si>
    <t>LOCACAO DE CONTAINER 2,30 X 6,00 M, ALT. 2,50 M, PARA SANITARIO, COM 4 BACIAS, 8 CHUVEIROS,1 LAVATORIO E 1 MICTORIO (NAO INCLUI MOBILIZACAO/DESMOBILIZACAO)</t>
  </si>
  <si>
    <t>1.9</t>
  </si>
  <si>
    <t>FNDE 392</t>
  </si>
  <si>
    <t>ADMINISTRAÇÃO LOCAL TIPO 2</t>
  </si>
  <si>
    <t>2</t>
  </si>
  <si>
    <t>MOVIMENTO DE TERRA PARA FUNDAÇÕES</t>
  </si>
  <si>
    <t>2.1</t>
  </si>
  <si>
    <t>EDIFICAÇÃO</t>
  </si>
  <si>
    <t>2.1.1</t>
  </si>
  <si>
    <t>98525</t>
  </si>
  <si>
    <t>LIMPEZA MECANIZADA DE CAMADA VEGETAL, VEGETAÇÃO E PEQUENAS ÁRVORES (DIÂMETRO DE TRONCO MENOR QUE 0,20 M), COM TRATOR DE ESTEIRAS. AF_03/2024</t>
  </si>
  <si>
    <t>2.1.2</t>
  </si>
  <si>
    <t>94306</t>
  </si>
  <si>
    <t>ATERRO MECANIZADO DE VALA COM ESCAVADEIRA HIDRÁULICA (CAPACIDADE DA CAÇAMBA: 0,8 M³ / POTÊNCIA: 111 HP), LARGURA ATÉ 2,5 M, PROFUNDIDADE DE 1,5 A 3,0 M, COM SOLO ARGILO-ARENOSO. AF_08/2023</t>
  </si>
  <si>
    <t>M3</t>
  </si>
  <si>
    <t>2.1.3</t>
  </si>
  <si>
    <t>96523</t>
  </si>
  <si>
    <t>ESCAVAÇÃO MANUAL PARA BLOCO DE COROAMENTO OU SAPATA (INCLUINDO ESCAVAÇÃO PARA COLOCAÇÃO DE FÔRMAS). AF_01/2024</t>
  </si>
  <si>
    <t>2.1.4</t>
  </si>
  <si>
    <t>101617</t>
  </si>
  <si>
    <t>PREPARO DE FUNDO DE VALA COM LARGURA MAIOR OU IGUAL A 1,5 M E MENOR QUE 2,5 M (ACERTO DO SOLO NATURAL). AF_08/2020</t>
  </si>
  <si>
    <t>2.1.5</t>
  </si>
  <si>
    <t>93381</t>
  </si>
  <si>
    <t>REATERRO MECANIZADO DE VALA COM RETROESCAVADEIRA (CAPACIDADE DA CAÇAMBA   DA RETRO: 0,26 M³/POTÊNCIA: 88 HP), LARGURA 0,8 A 1,5 M, PROFUNDIDADE 1,5 A 3,0 M, COM SOLO (SEM SUBSTITUIÇÃO) DE 1ª CATEGORIA E COMPACTADOR DE SOLOS DE PERCUSSÃO. AF_08/2023</t>
  </si>
  <si>
    <t>2.2</t>
  </si>
  <si>
    <t>MURETA ABRIGO DE GÁS</t>
  </si>
  <si>
    <t>2.2.1</t>
  </si>
  <si>
    <t>2.2.2</t>
  </si>
  <si>
    <t>2.2.3</t>
  </si>
  <si>
    <t>2.3</t>
  </si>
  <si>
    <t>CASTELO D'ÁGUA</t>
  </si>
  <si>
    <t>2.3.1</t>
  </si>
  <si>
    <t>2.3.2</t>
  </si>
  <si>
    <t>2.3.3</t>
  </si>
  <si>
    <t>3</t>
  </si>
  <si>
    <t>FUNDAÇÕES</t>
  </si>
  <si>
    <t>3.1</t>
  </si>
  <si>
    <t>CONCRETO ARMADO PARA SAPATAS</t>
  </si>
  <si>
    <t>3.1.1</t>
  </si>
  <si>
    <t>96619</t>
  </si>
  <si>
    <t>LASTRO DE CONCRETO MAGRO, APLICADO EM BLOCOS DE COROAMENTO OU SAPATAS, ESPESSURA DE 5 CM. AF_01/2024</t>
  </si>
  <si>
    <t>3.1.2</t>
  </si>
  <si>
    <t>96534</t>
  </si>
  <si>
    <t>FABRICAÇÃO, MONTAGEM E DESMONTAGEM DE FÔRMA PARA BLOCO DE COROAMENTO, EM MADEIRA SERRADA, E=25 MM, 4 UTILIZAÇÕES. AF_01/2024</t>
  </si>
  <si>
    <t>3.1.3</t>
  </si>
  <si>
    <t>104917</t>
  </si>
  <si>
    <t>ARMAÇÃO DE SAPATA ISOLADA, VIGA BALDRAME E SAPATA CORRIDA UTILIZANDO AÇO CA-50 DE 6,3 MM - MONTAGEM. AF_01/2024</t>
  </si>
  <si>
    <t>KG</t>
  </si>
  <si>
    <t>3.1.4</t>
  </si>
  <si>
    <t>104918</t>
  </si>
  <si>
    <t>ARMAÇÃO DE SAPATA ISOLADA, VIGA BALDRAME E SAPATA CORRIDA UTILIZANDO AÇO CA-50 DE 8 MM - MONTAGEM. AF_01/2024</t>
  </si>
  <si>
    <t>3.1.5</t>
  </si>
  <si>
    <t>104919</t>
  </si>
  <si>
    <t>ARMAÇÃO DE SAPATA ISOLADA, VIGA BALDRAME E SAPATA CORRIDA UTILIZANDO AÇO CA-50 DE 10 MM - MONTAGEM. AF_01/2024</t>
  </si>
  <si>
    <t>3.1.6</t>
  </si>
  <si>
    <t>104920</t>
  </si>
  <si>
    <t>ARMAÇÃO DE BLOCO, SAPATA ISOLADA, VIGA BALDRAME E SAPATA CORRIDA UTILIZANDO AÇO CA-50 DE 12,5 MM - MONTAGEM. AF_01/2024</t>
  </si>
  <si>
    <t>3.1.7</t>
  </si>
  <si>
    <t>92915</t>
  </si>
  <si>
    <t>ARMAÇÃO DE ESTRUTURAS DIVERSAS DE CONCRETO ARMADO, EXCETO VIGAS, PILARES, LAJES E FUNDAÇÕES, UTILIZANDO AÇO CA-60 DE 5,0 MM - MONTAGEM. AF_06/2022</t>
  </si>
  <si>
    <t>3.1.8</t>
  </si>
  <si>
    <t>96558</t>
  </si>
  <si>
    <t>CONCRETAGEM DE SAPATA, FCK 30 MPA, COM USO DE BOMBA - LANÇAMENTO, ADENSAMENTO E ACABAMENTO. AF_01/2024</t>
  </si>
  <si>
    <t>3.2</t>
  </si>
  <si>
    <t>CONCRETO ARMADO PARA VIGA BALDRAME</t>
  </si>
  <si>
    <t>3.2.1</t>
  </si>
  <si>
    <t>3.2.2</t>
  </si>
  <si>
    <t>96616</t>
  </si>
  <si>
    <t>LASTRO DE CONCRETO MAGRO, APLICADO EM BLOCOS DE COROAMENTO OU SAPATAS. AF_01/2024</t>
  </si>
  <si>
    <t>3.2.3</t>
  </si>
  <si>
    <t>3.2.4</t>
  </si>
  <si>
    <t>3.2.5</t>
  </si>
  <si>
    <t>3.2.6</t>
  </si>
  <si>
    <t>3.2.7</t>
  </si>
  <si>
    <t>96543</t>
  </si>
  <si>
    <t>ARMAÇÃO DE BLOCO UTILIZANDO AÇO CA-60 DE 5 MM - MONTAGEM. AF_01/2024</t>
  </si>
  <si>
    <t>3.2.8</t>
  </si>
  <si>
    <t>96557</t>
  </si>
  <si>
    <t>CONCRETAGEM DE BLOCO DE COROAMENTO OU VIGA BALDRAME, FCK 30 MPA, COM USO DE BOMBA - LANÇAMENTO, ADENSAMENTO E ACABAMENTO. AF_01/2024</t>
  </si>
  <si>
    <t>3.3</t>
  </si>
  <si>
    <t>FUNDAÇÃO CASTELO D'ÁGUA</t>
  </si>
  <si>
    <t>3.3.1</t>
  </si>
  <si>
    <t>100896</t>
  </si>
  <si>
    <t>ESTACA ESCAVADA MECANICAMENTE, SEM FLUIDO ESTABILIZANTE, COM 25CM DE DIÂMETRO, CONCRETO LANÇADO POR CAMINHÃO BETONEIRA (EXCLUSIVE MOBILIZAÇÃO E DESMOBILIZAÇÃO). AF_01/2020_PA</t>
  </si>
  <si>
    <t>3.3.2</t>
  </si>
  <si>
    <t>95601</t>
  </si>
  <si>
    <t>ARRASAMENTO MECANICO DE ESTACA DE CONCRETO ARMADO, DIAMETROS DE ATÉ 40 CM. AF_05/2021</t>
  </si>
  <si>
    <t>3.3.3</t>
  </si>
  <si>
    <t>3.3.4</t>
  </si>
  <si>
    <t>96540</t>
  </si>
  <si>
    <t>FABRICAÇÃO, MONTAGEM E DESMONTAGEM DE FÔRMA PARA BLOCO DE COROAMENTO, EM CHAPA DE MADEIRA COMPENSADA RESINADA, E=17 MM, 4 UTILIZAÇÕES. AF_01/2024</t>
  </si>
  <si>
    <t>3.3.5</t>
  </si>
  <si>
    <t>96546</t>
  </si>
  <si>
    <t>ARMAÇÃO DE BLOCO UTILIZANDO AÇO CA-50 DE 10 MM - MONTAGEM. AF_01/2024</t>
  </si>
  <si>
    <t>3.3.6</t>
  </si>
  <si>
    <t>3.3.7</t>
  </si>
  <si>
    <t>104915</t>
  </si>
  <si>
    <t>ARMAÇÃO DE BLOCO E SAPATA UTILIZANDO AÇO CA-50 DE 25 MM - MONTAGEM. AF_01/2024</t>
  </si>
  <si>
    <t>3.3.8</t>
  </si>
  <si>
    <t>3.3.9</t>
  </si>
  <si>
    <t>3.4</t>
  </si>
  <si>
    <t>ABRIGO DE GÁS - BLOCOS</t>
  </si>
  <si>
    <t>3.4.1</t>
  </si>
  <si>
    <t>3.4.2</t>
  </si>
  <si>
    <t>3.4.3</t>
  </si>
  <si>
    <t>3.4.4</t>
  </si>
  <si>
    <t>103797</t>
  </si>
  <si>
    <t>ARMAÇÃO DE DESCIDA D'ÁGUA UTILIZANDO AÇO CA-60 DE 5 MM - MONTAGEM. AF_08/2022</t>
  </si>
  <si>
    <t>3.4.5</t>
  </si>
  <si>
    <t>3.5</t>
  </si>
  <si>
    <t>MURETA E ABRIGO DE GÁS - VIGAS BALDRAME</t>
  </si>
  <si>
    <t>3.5.1</t>
  </si>
  <si>
    <t>3.5.2</t>
  </si>
  <si>
    <t>96542</t>
  </si>
  <si>
    <t>FABRICAÇÃO, MONTAGEM E DESMONTAGEM DE FÔRMA PARA VIGA BALDRAME, EM CHAPA DE MADEIRA COMPENSADA RESINADA, E=17 MM, 4 UTILIZAÇÕES. AF_01/2024</t>
  </si>
  <si>
    <t>3.5.3</t>
  </si>
  <si>
    <t>3.5.4</t>
  </si>
  <si>
    <t>4</t>
  </si>
  <si>
    <t>SUPERESTRUTURA</t>
  </si>
  <si>
    <t>4.1</t>
  </si>
  <si>
    <t>CONCRETO ARMADO - PILARES</t>
  </si>
  <si>
    <t>4.1.1</t>
  </si>
  <si>
    <t>92443</t>
  </si>
  <si>
    <t>MONTAGEM E DESMONTAGEM DE FÔRMA DE PILARES RETANGULARES E ESTRUTURAS SIMILARES, PÉ-DIREITO SIMPLES, EM CHAPA DE MADEIRA COMPENSADA PLASTIFICADA, 18 UTILIZAÇÕES. AF_09/2020</t>
  </si>
  <si>
    <t>4.1.2</t>
  </si>
  <si>
    <t>92762</t>
  </si>
  <si>
    <t>ARMAÇÃO DE PILAR OU VIGA DE ESTRUTURA CONVENCIONAL DE CONCRETO ARMADO UTILIZANDO AÇO CA-50 DE 10,0 MM - MONTAGEM. AF_06/2022</t>
  </si>
  <si>
    <t>4.1.3</t>
  </si>
  <si>
    <t>92763</t>
  </si>
  <si>
    <t>ARMAÇÃO DE PILAR OU VIGA DE ESTRUTURA CONVENCIONAL DE CONCRETO ARMADO UTILIZANDO AÇO CA-50 DE 12,5 MM - MONTAGEM. AF_06/2022</t>
  </si>
  <si>
    <t>4.1.4</t>
  </si>
  <si>
    <t>92759</t>
  </si>
  <si>
    <t>ARMAÇÃO DE PILAR OU VIGA DE ESTRUTURA CONVENCIONAL DE CONCRETO ARMADO UTILIZANDO AÇO CA-60 DE 5,0 MM - MONTAGEM. AF_06/2022</t>
  </si>
  <si>
    <t>4.1.5</t>
  </si>
  <si>
    <t>103672</t>
  </si>
  <si>
    <t>CONCRETAGEM DE PILARES, FCK = 25 MPA, COM USO DE BOMBA - LANÇAMENTO, ADENSAMENTO E ACABAMENTO. AF_02/2022_PS</t>
  </si>
  <si>
    <t>4.2</t>
  </si>
  <si>
    <t>CONCRETO ARMADO - VIGAS</t>
  </si>
  <si>
    <t>4.2.1</t>
  </si>
  <si>
    <t>4.2.2</t>
  </si>
  <si>
    <t>92761</t>
  </si>
  <si>
    <t>ARMAÇÃO DE PILAR OU VIGA DE ESTRUTURA CONVENCIONAL DE CONCRETO ARMADO UTILIZANDO AÇO CA-50 DE 8,0 MM - MONTAGEM. AF_06/2022</t>
  </si>
  <si>
    <t>4.2.3</t>
  </si>
  <si>
    <t>4.2.4</t>
  </si>
  <si>
    <t>4.2.5</t>
  </si>
  <si>
    <t>103675</t>
  </si>
  <si>
    <t>CONCRETAGEM DE VIGAS E LAJES, FCK=25 MPA, PARA LAJES MACIÇAS OU NERVURADAS COM USO DE BOMBA - LANÇAMENTO, ADENSAMENTO E ACABAMENTO. AF_02/2022_PS</t>
  </si>
  <si>
    <t>4.3</t>
  </si>
  <si>
    <t>CONCRETO ARMADO PARA VERGAS</t>
  </si>
  <si>
    <t>4.3.1</t>
  </si>
  <si>
    <t>93184</t>
  </si>
  <si>
    <t>VERGA PRÉ-MOLDADA COM ATÉ 1,5 M DE VÃO, ESPESSURA DE *20* CM. AF_03/2024</t>
  </si>
  <si>
    <t>4.4</t>
  </si>
  <si>
    <t>CONCRETO ARMADO - MURETA - PILARES</t>
  </si>
  <si>
    <t>4.4.1</t>
  </si>
  <si>
    <t>4.4.2</t>
  </si>
  <si>
    <t>4.4.3</t>
  </si>
  <si>
    <t>4.4.4</t>
  </si>
  <si>
    <t>4.5</t>
  </si>
  <si>
    <t>CONCRETO ARMADO - CASA DE GÁS - PILARES VIGAS E LAJE</t>
  </si>
  <si>
    <t>4.5.1</t>
  </si>
  <si>
    <t>4.5.2</t>
  </si>
  <si>
    <t>92760</t>
  </si>
  <si>
    <t>ARMAÇÃO DE PILAR OU VIGA DE ESTRUTURA CONVENCIONAL DE CONCRETO ARMADO UTILIZANDO AÇO CA-50 DE 6,3 MM - MONTAGEM. AF_06/2022</t>
  </si>
  <si>
    <t>4.5.3</t>
  </si>
  <si>
    <t>4.5.4</t>
  </si>
  <si>
    <t>4.5.5</t>
  </si>
  <si>
    <t>4.5.6</t>
  </si>
  <si>
    <t>4.6</t>
  </si>
  <si>
    <t>ESTRUTURA METÁLICA</t>
  </si>
  <si>
    <t>4.6.1</t>
  </si>
  <si>
    <t>100775</t>
  </si>
  <si>
    <t>ESTRUTURA TRELIÇADA DE COBERTURA, TIPO FINK, COM LIGAÇÕES SOLDADAS, INCLUSOS PERFIS METÁLICOS, CHAPAS METÁLICAS, MÃO DE OBRA E TRANSPORTE COM GUINDASTE - FORNECIMENTO E INSTALAÇÃO. AF_01/2020_PSA</t>
  </si>
  <si>
    <t>4.7</t>
  </si>
  <si>
    <t>PISO DE CONCRETO</t>
  </si>
  <si>
    <t>4.7.1</t>
  </si>
  <si>
    <t>PAVIMENTAÇÃO INTERNA DE PISO DE CONCRETO 7 CM</t>
  </si>
  <si>
    <t>4.7.1.1</t>
  </si>
  <si>
    <t>97083</t>
  </si>
  <si>
    <t>COMPACTAÇÃO MECÂNICA DE SOLO PARA EXECUÇÃO DE RADIER, PISO DE CONCRETO OU LAJE SOBRE SOLO, COM COMPACTADOR DE SOLOS A PERCUSSÃO. AF_09/2021</t>
  </si>
  <si>
    <t>4.7.1.2</t>
  </si>
  <si>
    <t>96622</t>
  </si>
  <si>
    <t>LASTRO COM MATERIAL GRANULAR, APLICADO EM PISOS OU LAJES SOBRE SOLO, ESPESSURA DE *5 CM*. AF_01/2024</t>
  </si>
  <si>
    <t>4.7.1.3</t>
  </si>
  <si>
    <t>97087</t>
  </si>
  <si>
    <t>CAMADA SEPARADORA PARA EXECUÇÃO DE RADIER, PISO DE CONCRETO OU LAJE SOBRE SOLO, EM LONA PLÁSTICA. AF_09/2021</t>
  </si>
  <si>
    <t>4.7.1.4</t>
  </si>
  <si>
    <t>94991</t>
  </si>
  <si>
    <t>EXECUÇÃO DE PASSEIO (CALÇADA) OU PISO DE CONCRETO COM CONCRETO MOLDADO IN LOCO, USINADO C20, ACABAMENTO CONVENCIONAL, NÃO ARMADO. AF_08/2022</t>
  </si>
  <si>
    <t>4.7.2</t>
  </si>
  <si>
    <t>PAVIMENTAÇÃO EXTERNA - CALÇADA DE PISO DE CONCRETO 7 CM</t>
  </si>
  <si>
    <t>4.7.2.1</t>
  </si>
  <si>
    <t>4.7.2.2</t>
  </si>
  <si>
    <t>4.7.2.3</t>
  </si>
  <si>
    <t>4.7.2.4</t>
  </si>
  <si>
    <t>5</t>
  </si>
  <si>
    <t>SISTEMA DE VEDAÇÃO VERTICAL</t>
  </si>
  <si>
    <t>5.1</t>
  </si>
  <si>
    <t>ELEMENTOS VAZADOS</t>
  </si>
  <si>
    <t>5.1.1</t>
  </si>
  <si>
    <t>101161</t>
  </si>
  <si>
    <t>ALVENARIA DE VEDAÇÃO COM ELEMENTO VAZADO DE CONCRETO (COBOGÓ) DE 7X50X50CM E ARGAMASSA DE ASSENTAMENTO COM PREPARO EM BETONEIRA. AF_05/2020</t>
  </si>
  <si>
    <t>5.2</t>
  </si>
  <si>
    <t>ALVENARIA DE VEDAÇÃO</t>
  </si>
  <si>
    <t>5.2.1</t>
  </si>
  <si>
    <t>103322</t>
  </si>
  <si>
    <t>ALVENARIA DE VEDAÇÃO DE BLOCOS CERÂMICOS FURADOS NA VERTICAL DE 9X19X39 CM (ESPESSURA 9 CM) E ARGAMASSA DE ASSENTAMENTO COM PREPARO EM BETONEIRA. AF_12/2021</t>
  </si>
  <si>
    <t>5.2.2</t>
  </si>
  <si>
    <t>103328</t>
  </si>
  <si>
    <t>ALVENARIA DE VEDAÇÃO DE BLOCOS CERÂMICOS FURADOS NA HORIZONTAL DE 9X19X19 CM (ESPESSURA 9 CM) E ARGAMASSA DE ASSENTAMENTO COM PREPARO EM BETONEIRA. AF_12/2021</t>
  </si>
  <si>
    <t>5.2.3</t>
  </si>
  <si>
    <t>103324</t>
  </si>
  <si>
    <t>ALVENARIA DE VEDAÇÃO DE BLOCOS CERÂMICOS FURADOS NA VERTICAL DE 14X19X39 CM (ESPESSURA 14 CM) E ARGAMASSA DE ASSENTAMENTO COM PREPARO EM BETONEIRA. AF_12/2021</t>
  </si>
  <si>
    <t>5.2.4</t>
  </si>
  <si>
    <t>101159</t>
  </si>
  <si>
    <t>ALVENARIA DE VEDAÇÃO DE BLOCOS CERÂMICOS MACIÇOS DE 5X10X20CM (ESPESSURA 10CM) E ARGAMASSA DE ASSENTAMENTO COM PREPARO EM BETONEIRA. AF_05/2020</t>
  </si>
  <si>
    <t>5.2.5</t>
  </si>
  <si>
    <t>93201</t>
  </si>
  <si>
    <t>FIXAÇÃO (ENCUNHAMENTO) DE ALVENARIA DE VEDAÇÃO COM ARGAMASSA APLICADA COM COLHER. AF_03/2016</t>
  </si>
  <si>
    <t>5.3</t>
  </si>
  <si>
    <t>ALVENARIA DA MURETA</t>
  </si>
  <si>
    <t>5.3.1</t>
  </si>
  <si>
    <t>5.4</t>
  </si>
  <si>
    <t>DIVISÓRIAS</t>
  </si>
  <si>
    <t>5.4.1</t>
  </si>
  <si>
    <t>102253</t>
  </si>
  <si>
    <t>DIVISORIA SANITÁRIA, TIPO CABINE, EM GRANITO CINZA POLIDO, ESP = 3CM, ASSENTADO COM ARGAMASSA COLANTE AC III-E, EXCLUSIVE FERRAGENS. AF_01/2021</t>
  </si>
  <si>
    <t>5.4.2</t>
  </si>
  <si>
    <t>FNDE 129</t>
  </si>
  <si>
    <t>INSTALAÇÃO DE BOX DE VIDRO TEMPERADO, E = 10 MM, ENCAIXADO EM PERFIL U</t>
  </si>
  <si>
    <t>5.4.3</t>
  </si>
  <si>
    <t>96370</t>
  </si>
  <si>
    <t>PAREDE COM SISTEMA EM CHAPAS DE GESSO PARA DRYWALL, USO INTERNO, COM UMA FACE SIMPLES E ESTRUTURA METÁLICA COM GUIAS SIMPLES, SEM VÃOS. AF_07/2023_PS</t>
  </si>
  <si>
    <t>6</t>
  </si>
  <si>
    <t>ESQUADRIAS</t>
  </si>
  <si>
    <t>6.1</t>
  </si>
  <si>
    <t>PORTAS DE MADEIRA</t>
  </si>
  <si>
    <t>6.1.1</t>
  </si>
  <si>
    <t>FNDE 433</t>
  </si>
  <si>
    <t>PM1 - KIT DE PORTA DE MADEIRA PARA PINTURA, SEMI-OCA (LEVE OU MÉDIA), PADRÃO MÉDIO, 70X210CM, ESPESSURA DE 3,5CM, ITENS INCLUSOS: DOBRADIÇAS, MONTAGEM E INSTALAÇÃO DO BATENTE, FECHADURA COM EXECUÇÃO DO FURO - FORNECIMENTO E INSTALAÇÃO</t>
  </si>
  <si>
    <t>6.1.2</t>
  </si>
  <si>
    <t>FNDE 247</t>
  </si>
  <si>
    <t>PM 2 - KIT DE PORTA DE MADEIRA COM VENEZIANA, 80X210CM (ESPESSURA DE 3CM), PADRÃO MÉDIO, ITENS INCLUSOS: DOBRADIÇAS, MONTAGEM E INSTALAÇÃO DE BATENTE, FECHADURA COM EXECUÇÃO DO FURO - FORNECIMENTO E INSTALAÇÃO</t>
  </si>
  <si>
    <t>6.1.3</t>
  </si>
  <si>
    <t>FNDE 246</t>
  </si>
  <si>
    <t>PM3 - KIT DE PORTA DE MADEIRA FRISADA, SEMI-OCA (LEVE OU MÉDIA), PADRÃO MÉDIO, 80X210CM, ESPESSURA DE 3,5CM, ITENS INCLUSOS: DOBRADIÇAS, MONTAGEM E INSTALAÇÃO DE BATENTE, FECHADURA COM EXECUÇÃO DO FURO - FORNECIMENTO E INSTALAÇÃO. AF_12/2019</t>
  </si>
  <si>
    <t>6.1.4</t>
  </si>
  <si>
    <t>FNDE 434</t>
  </si>
  <si>
    <t>PM4 - KIT DE PORTA DE MADEIRA FRISADA, SEMI-OCA (LEVE OU MÉDIA), PADRÃO MÉDIO, 80X210CM, ESPESSURA DE 3,5CM, ITENS INCLUSOS: DOBRADIÇAS, MONTAGEM E INSTALAÇÃO DE BATENTE, FECHADURA COM EXECUÇÃO DO FURO - FORNECIMENTO E INSTALAÇÃO. AF_12/2019</t>
  </si>
  <si>
    <t>6.1.5</t>
  </si>
  <si>
    <t>FNDE 430</t>
  </si>
  <si>
    <t>PM5 - KIT DE PORTA DE MADEIRA COM VISOR DE VIDRO, 80X210CM (ESPESSURA DE 3CM), PADRÃO POPULAR, ITENS INCLUSOS: DOBRADIÇAS, MONTAGEM E INSTALAÇÃO DE BATENTE, FECHADURA COM EXECUÇÃO DO FURO - FORNECIMENTO E INSTALAÇÃO. AF_12/2019</t>
  </si>
  <si>
    <t>6.1.6</t>
  </si>
  <si>
    <t>FNDE 432</t>
  </si>
  <si>
    <t>PM6 -PORTA EM COMPENSADO DE MADEIRA E=2cm REVESTIDA COM LAMINADO MELAMÍNICO COM VARIAÇÃO DE CORES</t>
  </si>
  <si>
    <t>6.1.7</t>
  </si>
  <si>
    <t>FNDE 431</t>
  </si>
  <si>
    <t>INSTALAÇÃO DE VIDRO LISO INCOLOR ESQUADRIA PM5 , E = 6 MM, EM ESQUADRIA DE MADEIRA, FIXADO COM BAGUETE</t>
  </si>
  <si>
    <t>6.2</t>
  </si>
  <si>
    <t>FERRAGENS E ACESSÓRIOS</t>
  </si>
  <si>
    <t>6.2.1</t>
  </si>
  <si>
    <t>100705</t>
  </si>
  <si>
    <t>TARJETA TIPO LIVRE/OCUPADO PARA PORTA DE BANHEIRO. AF_12/2019</t>
  </si>
  <si>
    <t>6.2.2</t>
  </si>
  <si>
    <t>100866</t>
  </si>
  <si>
    <t>BARRA DE APOIO RETA, EM ACO INOX POLIDO, COMPRIMENTO 60CM, FIXADA NA PAREDE - FORNECIMENTO E INSTALAÇÃO. AF_01/2020</t>
  </si>
  <si>
    <t>6.2.3</t>
  </si>
  <si>
    <t>FNDE 04</t>
  </si>
  <si>
    <t>CHAPA METÁLICA (ALUMÍNIO) 0,90 M X 0,40 M, ESPESSURA 1 MM PARA AS PORTAS</t>
  </si>
  <si>
    <t>M²</t>
  </si>
  <si>
    <t>6.3</t>
  </si>
  <si>
    <t>PORTAS EM ALUMÍNIO</t>
  </si>
  <si>
    <t>6.3.1</t>
  </si>
  <si>
    <t>FNDE 251</t>
  </si>
  <si>
    <t>PORTA DE ABRIR - PA1 - 100 X 210 CM EM CHAPA DE ALUMÍNIO, COM VENEZIANA E VIDRO MINIBOREAL 6 MM, INCLUSO FECHADURA E PUXADOR - CONFORME PROJETO DE ESQUADRIAS</t>
  </si>
  <si>
    <t>6.3.2</t>
  </si>
  <si>
    <t>FNDE 252</t>
  </si>
  <si>
    <t>PORTA DE ABRIR - PA2 - 80 X 210 CM EM CHAPA DE ALUMÍNIO, TIPO VENEZIANA COM GUARNIÇÃO, FIXAÇÃO COM PARAFUSOS - FORNECIMENTO E INSTALAÇÃO - CONFORME PROJETO DE ESQUADRIAS</t>
  </si>
  <si>
    <t>6.3.3</t>
  </si>
  <si>
    <t>FNDE 253</t>
  </si>
  <si>
    <t>PORTA DE ABRIR 2 FOLHAS - PA3 - 160 X 210 CM EM CHAPA DE ALUMÍNIO, TIPO VENEZIANA COM GUARNIÇÃO, FIXAÇÃO COM PARAFUSOS - FORNECIMENTO E INSTALAÇÃO - CONFORME PROJETO DE ESQUADRIAS</t>
  </si>
  <si>
    <t>6.3.4</t>
  </si>
  <si>
    <t>FNDE 435</t>
  </si>
  <si>
    <t>PORTA DE CORRER - PA4- 450 X 210 CM, DE ALUMÍNIO, COM DUAS FOLHAS FIXAS E DUAS FOLHAS DE CORRER PARA VIDRO, INCLUSO VIDRO LISO INCOLOR 8 MM, FECHADURA E PUXADOR, SEM ALIZAR - CONFORME PROJETO DE ESQUADRIAS</t>
  </si>
  <si>
    <t>6.3.5</t>
  </si>
  <si>
    <t>FNDE 436</t>
  </si>
  <si>
    <t>PORTA DE ABRIR  - PA5 - 120 X 170 CM EM CHAPA DE ALUMÍNIO, TIPO VENEZIANA COM GUARNIÇÃO, FIXAÇÃO COM PARAFUSOS - FORNECIMENTO E INSTALAÇÃO - CONFORME PROJETO DE ESQUADRIAS</t>
  </si>
  <si>
    <t>6.4</t>
  </si>
  <si>
    <t>JANELAS EM ALUMÍNIO</t>
  </si>
  <si>
    <t>6.4.1</t>
  </si>
  <si>
    <t>FNDE 258</t>
  </si>
  <si>
    <t>JANELA DE ALUMÍNIO - JA-1 - 70 X 125 CM, TIPO GUILHOTINA COMPLETA, COM VIDROS, BATENTE E FERRAGENS. EXCLUSIVE ALIZAR, ACABAMENTO E CONTRAMARCO, CONFORME PROJETO DE ESQUADRIAS</t>
  </si>
  <si>
    <t>6.4.2</t>
  </si>
  <si>
    <t>FNDE 438</t>
  </si>
  <si>
    <t>JANELA DE ALUMÍNIO - JA-2 - 110 X 195 CM, TIPO GUILHOTINACOMPLETA, COM VIDROS, BATENTE E FERRAGENS. EXCLUSIVE ALIZAR, ACABAMENTO E CONTRAMARCO, CONFORME PROJETO DE ESQUADRIAS</t>
  </si>
  <si>
    <t>6.4.3</t>
  </si>
  <si>
    <t>FNDE 275</t>
  </si>
  <si>
    <t>JANELA DE ALUMÍNIO JA-3 - 140 X 115, TIPO FIXA, PARA VIDRO, COM VIDRO, BATENTE E FERRAGENS. EXCLUSIVE ACABAMENTO, ALIZAR E CONTRAMARCO, CONFORME PROJETO DE ESQUADRIAS</t>
  </si>
  <si>
    <t>6.4.4</t>
  </si>
  <si>
    <t>FNDE 439</t>
  </si>
  <si>
    <t>JANELA DE ALUMÍNIO - JA-4 - 140 X 195 CM, TIPO GUILHOTINA COMPLETA, COM VIDROS, BATENTE E FERRAGENS. EXCLUSIVE ALIZAR, ACABAMENTO E CONTRAMARCO, CONFORME PROJETO DE ESQUADRIAS</t>
  </si>
  <si>
    <t>6.4.5</t>
  </si>
  <si>
    <t>FNDE 440</t>
  </si>
  <si>
    <t>JANELA DE ALUMÍNIO JA-5 - 200 X 105 CM, TIPO FIXA, PARA VIDRO, COM VIDRO, BATENTE E FERRAGENS. EXCLUSIVE ACABAMENTO, ALIZAR E CONTRAMARCO, CONFORME PROJETO DE ESQUADRIAS</t>
  </si>
  <si>
    <t>6.4.6</t>
  </si>
  <si>
    <t>FNDE 441</t>
  </si>
  <si>
    <t>JANELA DE ALUMÍNIO - JA-6 - 210 X 50 CM, TIPO MAXIM-AR, COM VIDROS, BATENTE E FERRAGENS. EXCLUSIVE ALIZAR, ACABAMENTO E CONTRAMARCO, CONFORME PROJETO DE ESQUADRIAS</t>
  </si>
  <si>
    <t>6.4.7</t>
  </si>
  <si>
    <t>FNDE 264</t>
  </si>
  <si>
    <t>JANELA DE ALUMÍNIO - JA-7 - 210 X 75 CM, TIPO MAXIM-AR, COM VIDROS, BATENTE E FERRAGENS. EXCLUSIVE ALIZAR, ACABAMENTO E CONTRAMARCO, CONFORME PROJETO DE ESQUADRIAS</t>
  </si>
  <si>
    <t>6.4.8</t>
  </si>
  <si>
    <t>FNDE 268</t>
  </si>
  <si>
    <t>JANELA DE ALUMÍNIO - JA-8 - 210 X 100 CM, TIPO MAXIM-AR, COM VIDROS, BATENTE E FERRAGENS. EXCLUSIVE ALIZAR, ACABAMENTO E CONTRAMARCO, CONFORME PROJETO DE ESQUADRIAS</t>
  </si>
  <si>
    <t>6.4.9</t>
  </si>
  <si>
    <t>FNDE 265</t>
  </si>
  <si>
    <t>JANELA DE ALUMÍNIO - JA-9 - 210 X 150 CM, TIPO MAXIM-AR, COM VIDROS, BATENTE E FERRAGENS. EXCLUSIVE ALIZAR, ACABAMENTO E CONTRAMARCO, CONFORME PROJETO DE ESQUADRIAS</t>
  </si>
  <si>
    <t>6.4.10</t>
  </si>
  <si>
    <t>FNDE 442</t>
  </si>
  <si>
    <t>JANELA DE ALUMÍNIO - JA-10 - 70 X 75 CM, TIPO MAXIM-AR, COM VIDROS, BATENTE E FERRAGENS. EXCLUSIVE ALIZAR, ACABAMENTO E CONTRAMARCO, CONFORME PROJETO DE ESQUADRIAS</t>
  </si>
  <si>
    <t>6.4.11</t>
  </si>
  <si>
    <t>FNDE 270</t>
  </si>
  <si>
    <t>JANELA DE ALUMÍNIO - JA-11 - 140 X 75 CM, TIPO MAXIM-AR, COM VIDROS, BATENTE E FERRAGENS. EXCLUSIVE ALIZAR, ACABAMENTO E CONTRAMARCO, CONFORME PROJETO DE ESQUADRIAS</t>
  </si>
  <si>
    <t>6.4.12</t>
  </si>
  <si>
    <t>FNDE 443</t>
  </si>
  <si>
    <t>JANELA DE ALUMÍNIO - JA-12 - 420 X 50 CM, TIPO MAXIM-AR, COM VIDROS, BATENTE E FERRAGENS. EXCLUSIVE ALIZAR, ACABAMENTO E CONTRAMARCO, CONFORME PROJETO DE ESQUADRIAS</t>
  </si>
  <si>
    <t>6.4.13</t>
  </si>
  <si>
    <t>FNDE 444</t>
  </si>
  <si>
    <t>JANELA DE ALUMÍNIO - JA-13 - 560 X 100 CM, TIPO MAXIM-AR, COM VIDROS, BATENTE E FERRAGENS. EXCLUSIVE ALIZAR, ACABAMENTO E CONTRAMARCO, CONFORME PROJETO DE ESQUADRIAS</t>
  </si>
  <si>
    <t>6.4.14</t>
  </si>
  <si>
    <t>FNDE 445</t>
  </si>
  <si>
    <t>JANELA DE ALUMÍNIO JA-14 - 160 X 85, TIPO FIXA, PARA VIDRO, COM VIDRO, BATENTE E FERRAGENS. EXCLUSIVE ACABAMENTO, ALIZAR E CONTRAMARCO, CONFORME PROJETO DE ESQUADRIAS</t>
  </si>
  <si>
    <t>6.4.15</t>
  </si>
  <si>
    <t>FNDE 05</t>
  </si>
  <si>
    <t>TELA TIPO MOSQUITEIRO - FIXADA NA ESQUADRIA - CONFORME PROJETO DE ESQUADRIAS</t>
  </si>
  <si>
    <t>6.5</t>
  </si>
  <si>
    <t>PORTAS DE VIDRO</t>
  </si>
  <si>
    <t>6.5.1</t>
  </si>
  <si>
    <t>FNDE 437</t>
  </si>
  <si>
    <t>PORTA DE VIDRO - PV1 - 175X 230 CM, DE ABRIR DUAS FOLHAS TEMPERADO INCOLOR 10 MM, CONFORME PROJETO</t>
  </si>
  <si>
    <t>6.6</t>
  </si>
  <si>
    <t>ESQUADRIA GERAL</t>
  </si>
  <si>
    <t>6.6.1</t>
  </si>
  <si>
    <t>FNDE 280</t>
  </si>
  <si>
    <t>PF1 - PORTÃO METÁLICO DE ABRIR, 1,40 X 2,20 M, COM CHAPA METÁLICA, INCLUSO PINTURA, CONFORME PROJETO DE ESQUADRIAS</t>
  </si>
  <si>
    <t>6.6.2</t>
  </si>
  <si>
    <t>FNDE 08</t>
  </si>
  <si>
    <t>PF2 - PORTÃO METÁLICO DE ABRIR,  1,40 X 1,05 M, COM CHAPA METÁLICA, INCLUSO PINTURA, CONFORME PROJETO DE ESQUADRIAS</t>
  </si>
  <si>
    <t>6.6.3</t>
  </si>
  <si>
    <t>FNDE 281</t>
  </si>
  <si>
    <t>FECHAMENTO EM CHAPA METÁLICA PERFURADA, INCLUSO PINTURA, CONFORME PROJETO</t>
  </si>
  <si>
    <t>6.6.4</t>
  </si>
  <si>
    <t>FNDE 283</t>
  </si>
  <si>
    <t>CERCA/GRADIL H=1,58M, MALHA 5 X 15CM -  GALVANIZADO</t>
  </si>
  <si>
    <t>6.6.5</t>
  </si>
  <si>
    <t>FNDE 446</t>
  </si>
  <si>
    <t>P01 - PORTÃO METÁLICO 1,50 x 2,10 M , MALHA 5 X 20CM - FIO 5,00MM, REVESTIDOS EM POLIESTER POR PROCESSO DE PINTURA ELETROSTÁTICA (GRADIL), NA COR BRANCA - FORNECIMENTO E INSTALAÇÃO</t>
  </si>
  <si>
    <t>6.6.6</t>
  </si>
  <si>
    <t>FNDE 447</t>
  </si>
  <si>
    <t>P02 - PORTÃO METÁLICO 1,00 x 2,00 M , MALHA 5 X 20CM - FIO 5,00MM, REVESTIDOS EM POLIESTER POR PROCESSO DE PINTURA ELETROSTÁTICA (GRADIL), NA COR BRANCA - FORNECIMENTO E INSTALAÇÃO</t>
  </si>
  <si>
    <t>6.6.7</t>
  </si>
  <si>
    <t>FNDE 448</t>
  </si>
  <si>
    <t>P03 - PORTÃO METÁLICO 3,12 x 2,00 M , MALHA 5 X 20CM - FIO 5,00MM, REVESTIDOS EM POLIESTER POR PROCESSO DE PINTURA ELETROSTÁTICA (GRADIL), NA COR BRANCA - FORNECIMENTO E INSTALAÇÃO</t>
  </si>
  <si>
    <t>7</t>
  </si>
  <si>
    <t>SISTEMAS DE COBERTURA</t>
  </si>
  <si>
    <t>7.1</t>
  </si>
  <si>
    <t>FNDE 20</t>
  </si>
  <si>
    <t>TELHA TERMOISOLANTE REVESTIDA EM ACO GALVALUME, FACE SUPERIOR TRAPEZOIDAL E FACE INFERIOR PLANA (NAO INCLUI ACESSORIOS DE FIXACAO), REVEST COM ESPESSURA DE 0,50 MM, COM PRE-PINTURA DE COR BRANCA NAS DUAS FACES, NUCLEO EM POLIIOCIANURATO (PIR) COM ESPESSURA DE 50 MM</t>
  </si>
  <si>
    <t>7.2</t>
  </si>
  <si>
    <t>94229</t>
  </si>
  <si>
    <t>CALHA EM CHAPA DE AÇO GALVANIZADO NÚMERO 24, DESENVOLVIMENTO DE 100 CM, INCLUSO TRANSPORTE VERTICAL. AF_07/2019</t>
  </si>
  <si>
    <t>7.3</t>
  </si>
  <si>
    <t>FNDE 422</t>
  </si>
  <si>
    <t>RUFO EM CHAPA DE AÇO GALVANIZADO NR. 24, DESENVOLVIMENTO 73 CM</t>
  </si>
  <si>
    <t>7.4</t>
  </si>
  <si>
    <t>FNDE 423</t>
  </si>
  <si>
    <t>RUFO EM CHAPA DE AÇO GALVANIZADO NR. 24, DESENVOLVIMENTO 39 CM</t>
  </si>
  <si>
    <t>7.5</t>
  </si>
  <si>
    <t>FNDE 424</t>
  </si>
  <si>
    <t>RUFO EM CHAPA DE AÇO GALVANIZADO NR. 24, DESENVOLVIMENTO 32 CM</t>
  </si>
  <si>
    <t>7.6</t>
  </si>
  <si>
    <t>FNDE 167</t>
  </si>
  <si>
    <t>PINGADEIRA EM CHAPA DE AÇO GALVANIZADO</t>
  </si>
  <si>
    <t>8</t>
  </si>
  <si>
    <t>IMPERMEABILIZAÇÃO</t>
  </si>
  <si>
    <t>8.1</t>
  </si>
  <si>
    <t>FNDE 172</t>
  </si>
  <si>
    <t>IMPERMEABILIZAÇÃO DE VIGA BALDRAME COM EMULSÃO ASFÁLTICA, 2 DEMÃOS</t>
  </si>
  <si>
    <t>8.2</t>
  </si>
  <si>
    <t>FNDE 174</t>
  </si>
  <si>
    <t>IMPERMEABILIZAÇÃO DE PISO COM EMULSÃO ASFÁLTICA, 2 DEMÃOS</t>
  </si>
  <si>
    <t>9</t>
  </si>
  <si>
    <t>REVESTIMENTOS INTERNO E EXTERNO</t>
  </si>
  <si>
    <t>9.1</t>
  </si>
  <si>
    <t>9.1.1</t>
  </si>
  <si>
    <t>87878</t>
  </si>
  <si>
    <t>CHAPISCO APLICADO EM ALVENARIAS E ESTRUTURAS DE CONCRETO INTERNAS, COM COLHER DE PEDREIRO.  ARGAMASSA TRAÇO 1:3 COM PREPARO MANUAL. AF_10/2022</t>
  </si>
  <si>
    <t>9.1.2</t>
  </si>
  <si>
    <t>87535</t>
  </si>
  <si>
    <t>EMBOÇO, EM ARGAMASSA TRAÇO 1:2:8, PREPARO MECÂNICO, APLICADO MANUALMENTE EM PAREDES INTERNAS DE AMBIENTES COM ÁREA MAIOR QUE 10M², E = 17,5MM, COM TALISCAS. AF_03/2024</t>
  </si>
  <si>
    <t>9.1.3</t>
  </si>
  <si>
    <t>87792</t>
  </si>
  <si>
    <t>EMBOÇO OU MASSA ÚNICA EM ARGAMASSA TRAÇO 1:2:8, PREPARO MECÂNICO COM BETONEIRA 400 L, APLICADA MANUALMENTE EM PANOS CEGOS DE FACHADA (SEM PRESENÇA DE VÃOS), ESPESSURA DE 25 MM. AF_08/2022</t>
  </si>
  <si>
    <t>9.1.4</t>
  </si>
  <si>
    <t>87543</t>
  </si>
  <si>
    <t>MASSA ÚNICA, EM ARGAMASSA INDUSTRIALIZADA, PREPARO MECÂNICO, APLICADA COM EQUIPAMENTO DE MISTURA E PROJEÇÃO DE ARGAMASSA EM PAREDES INTERNAS, E = 5MM, SEM TALISCAS. AF_03/2024</t>
  </si>
  <si>
    <t>9.1.5</t>
  </si>
  <si>
    <t>87273</t>
  </si>
  <si>
    <t>REVESTIMENTO CERÂMICO PARA PAREDES INTERNAS COM PLACAS TIPO ESMALTADA EXTRA  DE DIMENSÕES 33X45 CM APLICADAS NA ALTURA INTEIRA DAS PAREDES. AF_02/2023_PE</t>
  </si>
  <si>
    <t>9.1.6</t>
  </si>
  <si>
    <t>FNDE 293</t>
  </si>
  <si>
    <t>REVESTIMENTO CERÂMICO PARA PAREDES INTERNAS COM PLACAS TIPO ESMALTADA EXTRA DE DIMENSÕES 10X10 CM COR AMARELA APLICADAS NA ALTURA INTEIRA DAS PAREDES</t>
  </si>
  <si>
    <t>9.1.7</t>
  </si>
  <si>
    <t>FNDE 294</t>
  </si>
  <si>
    <t>REVESTIMENTO CERÂMICO PARA PAREDES INTERNAS COM PLACAS TIPO ESMALTADA EXTRA DE DIMENSÕES 10X10 CM COR AZUL APLICADAS NA ALTURA INTEIRA DAS PAREDES</t>
  </si>
  <si>
    <t>9.1.8</t>
  </si>
  <si>
    <t>FNDE 295</t>
  </si>
  <si>
    <t>REVESTIMENTO CERÂMICO PARA PAREDES INTERNAS COM PLACAS TIPO ESMALTADA EXTRA DE DIMENSÕES 10X10 CM COR BRANCA APLICADAS NA ALTURA INTEIRA DAS PAREDES</t>
  </si>
  <si>
    <t>9.1.9</t>
  </si>
  <si>
    <t>FNDE 296</t>
  </si>
  <si>
    <t>REVESTIMENTO CERÂMICO PARA PAREDES INTERNAS COM PLACAS TIPO ESMALTADA EXTRA DE DIMENSÕES 10X10 CM COR VERMELHA APLICADAS NA ALTURA INTEIRA DAS PAREDES</t>
  </si>
  <si>
    <t>9.1.10</t>
  </si>
  <si>
    <t>FNDE 245</t>
  </si>
  <si>
    <t>RODA MEIO EM MADEIRA, ALTURA 7CM, FIXADO COM COLA</t>
  </si>
  <si>
    <t>9.1.11</t>
  </si>
  <si>
    <t>96114</t>
  </si>
  <si>
    <t>FORRO EM DRYWALL, PARA AMBIENTES COMERCIAIS, INCLUSIVE ESTRUTURA BIRECIONAL DE FIXAÇÃO. AF_08/2023_PS</t>
  </si>
  <si>
    <t>9.1.12</t>
  </si>
  <si>
    <t>FNDE 18</t>
  </si>
  <si>
    <t>FORRO DE FIBRA MINERAL EM PLACAS DE 625 X 625 MM, E = 15 MM, BORDA RETA, COM PINTURA ANTIMOFO, APOIADO EM PERFIL DE ACO GALVANIZADO COM 24 MM DE BASE - INSTALADO</t>
  </si>
  <si>
    <t>9.2</t>
  </si>
  <si>
    <t>MURETA</t>
  </si>
  <si>
    <t>9.2.1</t>
  </si>
  <si>
    <t>9.2.2</t>
  </si>
  <si>
    <t>10</t>
  </si>
  <si>
    <t>SISTEMAS DE PISOS</t>
  </si>
  <si>
    <t>10.1</t>
  </si>
  <si>
    <t>PAVIMENTAÇÃO INTERNA</t>
  </si>
  <si>
    <t>10.1.1</t>
  </si>
  <si>
    <t>FNDE 182</t>
  </si>
  <si>
    <t>CONTRAPISO DE CONCRETO NÃO-ESTRUTURAL, ESPESSURA 3 CM E PREPARO MECÂNICO</t>
  </si>
  <si>
    <t>10.1.2</t>
  </si>
  <si>
    <t>98680</t>
  </si>
  <si>
    <t>PISO CIMENTADO, TRAÇO 1:3 (CIMENTO E AREIA), ACABAMENTO LISO, ESPESSURA 3,0 CM, PREPARO MECÂNICO DA ARGAMASSA. AF_09/2020</t>
  </si>
  <si>
    <t>10.1.3</t>
  </si>
  <si>
    <t>87755</t>
  </si>
  <si>
    <t>CONTRAPISO EM ARGAMASSA TRAÇO 1:4 (CIMENTO E AREIA), PREPARO MECÂNICO COM BETONEIRA 400 L, APLICADO EM ÁREAS MOLHADAS SOBRE IMPERMEABILIZAÇÃO, ACABAMENTO NÃO REFORÇADO, ESPESSURA 3CM. AF_07/2021</t>
  </si>
  <si>
    <t>10.1.4</t>
  </si>
  <si>
    <t>87257</t>
  </si>
  <si>
    <t>REVESTIMENTO CERÂMICO PARA PISO COM PLACAS TIPO ESMALTADA EXTRA DE DIMENSÕES 60X60 CM APLICADA EM AMBIENTES DE ÁREA MAIOR QUE 10 M2. AF_02/2023_PE</t>
  </si>
  <si>
    <t>10.1.5</t>
  </si>
  <si>
    <t>87251</t>
  </si>
  <si>
    <t>REVESTIMENTO CERÂMICO PARA PISO COM PLACAS TIPO ESMALTADA EXTRA DE DIMENSÕES 45X45 CM APLICADA EM AMBIENTES DE ÁREA MAIOR QUE 10 M2. AF_02/2023_PE</t>
  </si>
  <si>
    <t>10.1.6</t>
  </si>
  <si>
    <t>FNDE 425</t>
  </si>
  <si>
    <t>PISO VINÍLICO SEMI-FLEXÍVEL EM MANTA ESPESSURA 2 MM</t>
  </si>
  <si>
    <t>10.1.7</t>
  </si>
  <si>
    <t>FNDE 09</t>
  </si>
  <si>
    <t>NATA DE CIMENTO COM COLA PVA, PARA NIVELAMENTO  DE CONTRAPISO PARA ASSENTAMENTO DE PISO VINÍLICO</t>
  </si>
  <si>
    <t>10.1.8</t>
  </si>
  <si>
    <t>88650</t>
  </si>
  <si>
    <t>RODAPÉ CERÂMICO DE 7CM DE ALTURA COM PLACAS TIPO ESMALTADA EXTRA DE DIMENSÕES 60X60CM. AF_02/2023</t>
  </si>
  <si>
    <t>10.1.9</t>
  </si>
  <si>
    <t>98688</t>
  </si>
  <si>
    <t>RODAPÉ EM POLIESTIRENO, ALTURA 5 CM. AF_09/2020</t>
  </si>
  <si>
    <t>10.1.10</t>
  </si>
  <si>
    <t>98689</t>
  </si>
  <si>
    <t>SOLEIRA EM GRANITO, LARGURA 15 CM, ESPESSURA 2,0 CM. AF_09/2020</t>
  </si>
  <si>
    <t>10.1.11</t>
  </si>
  <si>
    <t>FNDE 426</t>
  </si>
  <si>
    <t>SOLEIRA EM GRANITO, LARGURA 30 CM, ESPESSURA 2,0 CM</t>
  </si>
  <si>
    <t>10.1.12</t>
  </si>
  <si>
    <t>102494</t>
  </si>
  <si>
    <t>PINTURA DE PISO COM TINTA EPÓXI, APLICAÇÃO MANUAL, 2 DEMÃOS, INCLUSO PRIMER EPÓXI. AF_05/2021</t>
  </si>
  <si>
    <t>10.2</t>
  </si>
  <si>
    <t>PAVIMENTAÇÃO EXTERNA</t>
  </si>
  <si>
    <t>10.2.1</t>
  </si>
  <si>
    <t>98682</t>
  </si>
  <si>
    <t>PISO CIMENTADO, TRAÇO 1:3 (CIMENTO E AREIA), ACABAMENTO RÚSTICO, ESPESSURA 3,0 CM, PREPARO MECÂNICO DA ARGAMASSA. AF_09/2020</t>
  </si>
  <si>
    <t>10.2.2</t>
  </si>
  <si>
    <t>92396</t>
  </si>
  <si>
    <t>EXECUÇÃO DE PASSEIO EM PISO INTERTRAVADO, COM BLOCO RETANGULAR COR NATURAL DE 20 X 10 CM, ESPESSURA 6 CM. AF_10/2022</t>
  </si>
  <si>
    <t>10.2.3</t>
  </si>
  <si>
    <t>FNDE 190</t>
  </si>
  <si>
    <t>PISO PODOTÁTIL DE ALERTA, COR VERMELHA, DE CONCRETO, ASSENTADO SOBRE ARGAMASSA</t>
  </si>
  <si>
    <t>10.2.4</t>
  </si>
  <si>
    <t>FNDE 427</t>
  </si>
  <si>
    <t>PISO PODOTÁTIL DIRECIONAL, , COR VERMELHA, DE CONCRETO, ASSENTADO SOBRE ARGAMASSA</t>
  </si>
  <si>
    <t>10.2.5</t>
  </si>
  <si>
    <t>FNDE 10</t>
  </si>
  <si>
    <t>COLCHÃO DRENANTE DE AREIA H= 30 CM</t>
  </si>
  <si>
    <t>10.2.6</t>
  </si>
  <si>
    <t>98504</t>
  </si>
  <si>
    <t>PLANTIO DE GRAMA BATATAIS EM PLACAS. AF_05/2018</t>
  </si>
  <si>
    <t>10.2.7</t>
  </si>
  <si>
    <t>94263</t>
  </si>
  <si>
    <t>GUIA (MEIO-FIO) CONCRETO, MOLDADA  IN LOCO  EM TRECHO RETO COM EXTRUSORA, 13 CM BASE X 22 CM ALTURA. AF_01/2024</t>
  </si>
  <si>
    <t>11</t>
  </si>
  <si>
    <t>PINTURAS E ACABAMENTOS</t>
  </si>
  <si>
    <t>11.1</t>
  </si>
  <si>
    <t>PINTURA EDIFICAÇÃO</t>
  </si>
  <si>
    <t>11.1.1</t>
  </si>
  <si>
    <t>88497</t>
  </si>
  <si>
    <t>EMASSAMENTO COM MASSA LÁTEX, APLICAÇÃO EM PAREDE, DUAS DEMÃOS, LIXAMENTO MANUAL. AF_04/2023</t>
  </si>
  <si>
    <t>11.1.2</t>
  </si>
  <si>
    <t>FNDE 402</t>
  </si>
  <si>
    <t>PINTURA LÁTEX ACRÍLICA, COR BRANCO GELO, APLICAÇÃO MANUAL EM PAREDES, DUAS DEMÃOS</t>
  </si>
  <si>
    <t>11.1.3</t>
  </si>
  <si>
    <t>102219</t>
  </si>
  <si>
    <t>PINTURA TINTA DE ACABAMENTO (PIGMENTADA) ESMALTE SINTÉTICO ACETINADO EM MADEIRA, 2 DEMÃOS. AF_01/2021</t>
  </si>
  <si>
    <t>11.1.4</t>
  </si>
  <si>
    <t>FNDE 201</t>
  </si>
  <si>
    <t>PINTURA EM ESMALTE SINTÉTICO EM RODAMEIO DE MADEIRA, 2 DEMÃOS - COR BRANCO</t>
  </si>
  <si>
    <t>11.1.5</t>
  </si>
  <si>
    <t>FNDE 428</t>
  </si>
  <si>
    <t>PINTURA COM TINTA EPÓXI EM PAREDES,ÁREAS MOLHADAS,  APLICAÇÃO MANUAL, 2 DEMÃOS, INCLUSO PRIMER EPÓXI</t>
  </si>
  <si>
    <t>11.1.6</t>
  </si>
  <si>
    <t>100742</t>
  </si>
  <si>
    <t>PINTURA COM TINTA ALQUÍDICA DE ACABAMENTO (ESMALTE SINTÉTICO ACETINADO) APLICADA A ROLO OU PINCEL SOBRE SUPERFÍCIES METÁLICAS (EXCETO PERFIL) EXECUTADO EM OBRA (POR DEMÃO). AF_01/2020</t>
  </si>
  <si>
    <t>11.2</t>
  </si>
  <si>
    <t>PINTURA DE FORROS</t>
  </si>
  <si>
    <t>11.2.1</t>
  </si>
  <si>
    <t>88494</t>
  </si>
  <si>
    <t>EMASSAMENTO COM MASSA LÁTEX, APLICAÇÃO EM TETO, UMA DEMÃO, LIXAMENTO MANUAL. AF_04/2023</t>
  </si>
  <si>
    <t>11.2.2</t>
  </si>
  <si>
    <t>88488</t>
  </si>
  <si>
    <t>PINTURA LÁTEX ACRÍLICA PREMIUM, APLICAÇÃO MANUAL EM TETO, DUAS DEMÃOS. AF_04/2023</t>
  </si>
  <si>
    <t>11.3</t>
  </si>
  <si>
    <t>PINTURA - DIVERSOS</t>
  </si>
  <si>
    <t>11.3.1</t>
  </si>
  <si>
    <t>11.3.2</t>
  </si>
  <si>
    <t>100724</t>
  </si>
  <si>
    <t>PINTURA COM TINTA ALQUÍDICA DE FUNDO E ACABAMENTO (ESMALTE SINTÉTICO GRAFITE) APLICADA A ROLO OU PINCEL SOBRE PERFIL METÁLICO EXECUTADO EM FÁBRICA (POR DEMÃO). AF_01/2020</t>
  </si>
  <si>
    <t>11.4</t>
  </si>
  <si>
    <t>11.4.1</t>
  </si>
  <si>
    <t>96132</t>
  </si>
  <si>
    <t>APLICAÇÃO MANUAL DE MASSA ACRÍLICA EM PANOS DE FACHADA SEM PRESENÇA DE VÃOS, DE EDIFÍCIOS DE MÚLTIPLOS PAVIMENTOS, DUAS DEMÃOS. AF_03/2024</t>
  </si>
  <si>
    <t>11.4.2</t>
  </si>
  <si>
    <t>88489</t>
  </si>
  <si>
    <t>PINTURA LÁTEX ACRÍLICA PREMIUM, APLICAÇÃO MANUAL EM PAREDES, DUAS DEMÃOS. AF_04/2023</t>
  </si>
  <si>
    <t>12</t>
  </si>
  <si>
    <t>INSTALAÇÃO HIDRÁULICA</t>
  </si>
  <si>
    <t>12.1</t>
  </si>
  <si>
    <t>TUBULAÇÕES E CONEXÕES DE PVC RÍGIDO</t>
  </si>
  <si>
    <t>12.1.1</t>
  </si>
  <si>
    <t>89401</t>
  </si>
  <si>
    <t>TUBO, PVC, SOLDÁVEL, DN 20MM, INSTALADO EM RAMAL DE DISTRIBUIÇÃO DE ÁGUA - FORNECIMENTO E INSTALAÇÃO. AF_06/2022</t>
  </si>
  <si>
    <t>12.1.2</t>
  </si>
  <si>
    <t>89356</t>
  </si>
  <si>
    <t>TUBO, PVC, SOLDÁVEL, DN 25MM, INSTALADO EM RAMAL OU SUB-RAMAL DE ÁGUA - FORNECIMENTO E INSTALAÇÃO. AF_06/2022</t>
  </si>
  <si>
    <t>12.1.3</t>
  </si>
  <si>
    <t>103979</t>
  </si>
  <si>
    <t>TUBO, PVC, SOLDÁVEL, DN 50MM, INSTALADO EM RAMAL DE DISTRIBUIÇÃO DE ÁGUA - FORNECIMENTO E INSTALAÇÃO. AF_06/2022</t>
  </si>
  <si>
    <t>12.1.4</t>
  </si>
  <si>
    <t>89450</t>
  </si>
  <si>
    <t>TUBO, PVC, SOLDÁVEL, DN 60MM, INSTALADO EM PRUMADA DE ÁGUA - FORNECIMENTO E INSTALAÇÃO. AF_06/2022</t>
  </si>
  <si>
    <t>12.1.5</t>
  </si>
  <si>
    <t>89451</t>
  </si>
  <si>
    <t>TUBO, PVC, SOLDÁVEL, DN 75MM, INSTALADO EM PRUMADA DE ÁGUA - FORNECIMENTO E INSTALAÇÃO. AF_06/2022</t>
  </si>
  <si>
    <t>12.1.6</t>
  </si>
  <si>
    <t>89452</t>
  </si>
  <si>
    <t>TUBO, PVC, SOLDÁVEL, DN 85MM, INSTALADO EM PRUMADA DE ÁGUA - FORNECIMENTO E INSTALAÇÃO. AF_06/2022</t>
  </si>
  <si>
    <t>12.1.7</t>
  </si>
  <si>
    <t>94771</t>
  </si>
  <si>
    <t>ADAPTADOR COM FLANGES LIVRES, CPVC, ROSCÁVEL, DN 22 MM, INSTALADO EM RESERVAÇÃO DE ÁGUA DE EDIFICAÇÃO QUE POSSUA RESERVATÓRIO DE FIBRA/FIBROCIMENTO - FORNECIMENTO E INSTALAÇÃO. AF_06/2016</t>
  </si>
  <si>
    <t>12.1.8</t>
  </si>
  <si>
    <t>94713</t>
  </si>
  <si>
    <t>ADAPTADOR COM FLANGES LIVRES, PVC, SOLDÁVEL, DN 75 MM X 2 1/2 , INSTALADO EM RESERVAÇÃO DE ÁGUA DE EDIFICAÇÃO QUE POSSUA RESERVATÓRIO DE FIBRA/FIBROCIMENTO   FORNECIMENTO E INSTALAÇÃO. AF_06/2016</t>
  </si>
  <si>
    <t>12.1.9</t>
  </si>
  <si>
    <t>94714</t>
  </si>
  <si>
    <t>ADAPTADOR COM FLANGES LIVRES, PVC, SOLDÁVEL, DN 85 MM X 3 , INSTALADO EM RESERVAÇÃO DE ÁGUA DE EDIFICAÇÃO QUE POSSUA RESERVATÓRIO DE FIBRA/FIBROCIMENTO   FORNECIMENTO E INSTALAÇÃO. AF_06/2016</t>
  </si>
  <si>
    <t>12.1.10</t>
  </si>
  <si>
    <t>89376</t>
  </si>
  <si>
    <t>ADAPTADOR CURTO COM BOLSA E ROSCA PARA REGISTRO, PVC, SOLDÁVEL, DN 20MM X 1/2 , INSTALADO EM RAMAL OU SUB-RAMAL DE ÁGUA - FORNECIMENTO E INSTALAÇÃO. AF_06/2022</t>
  </si>
  <si>
    <t>12.1.11</t>
  </si>
  <si>
    <t>89383</t>
  </si>
  <si>
    <t>ADAPTADOR CURTO COM BOLSA E ROSCA PARA REGISTRO, PVC, SOLDÁVEL, DN 25MM X 3/4 , INSTALADO EM RAMAL OU SUB-RAMAL DE ÁGUA - FORNECIMENTO E INSTALAÇÃO. AF_06/2022</t>
  </si>
  <si>
    <t>12.1.12</t>
  </si>
  <si>
    <t>104002</t>
  </si>
  <si>
    <t>ADAPTADOR CURTO COM BOLSA E ROSCA PARA REGISTRO, PVC, SOLDÁVEL, DN 50MM X 1.1/4", INSTALADO EM RAMAL DE DISTRIBUIÇÃO DE ÁGUA - FORNECIMENTO E INSTALAÇÃO. AF_06/2022</t>
  </si>
  <si>
    <t>12.1.13</t>
  </si>
  <si>
    <t>89613</t>
  </si>
  <si>
    <t>ADAPTADOR CURTO COM BOLSA E ROSCA PARA REGISTRO, PVC, SOLDÁVEL, DN 75MM X 2.1/2", INSTALADO EM PRUMADA DE ÁGUA - FORNECIMENTO E INSTALAÇÃO. AF_12/2014</t>
  </si>
  <si>
    <t>12.1.14</t>
  </si>
  <si>
    <t>89616</t>
  </si>
  <si>
    <t>ADAPTADOR CURTO COM BOLSA E ROSCA PARA REGISTRO, PVC, SOLDÁVEL, DN 85MM X 3 , INSTALADO EM PRUMADA DE ÁGUA - FORNECIMENTO E INSTALAÇÃO. AF_06/2022</t>
  </si>
  <si>
    <t>12.1.15</t>
  </si>
  <si>
    <t>89605</t>
  </si>
  <si>
    <t>LUVA DE REDUÇÃO, PVC, SOLDÁVEL, DN 60MM X 50MM, INSTALADO EM PRUMADA DE ÁGUA - FORNECIMENTO E INSTALAÇÃO. AF_06/2022</t>
  </si>
  <si>
    <t>12.1.16</t>
  </si>
  <si>
    <t>FNDE 205</t>
  </si>
  <si>
    <t>BUCHA DE REDUÇÃO, CURTA, PVC, SOLDÁVEL, DN 75 X 60 MM, INSTALADO EM PRUMADA DE ÁGUA - FORNECIMENTO E INSTALAÇÃO</t>
  </si>
  <si>
    <t>12.1.17</t>
  </si>
  <si>
    <t>FNDE 229</t>
  </si>
  <si>
    <t>BUCHA DE REDUÇÃO, CURTA, PVC, SOLDÁVEL, DN 85 X 75 MM, INSTALADO EM PRUMADA DE ÁGUA - FORNECIMENTO E INSTALAÇÃO</t>
  </si>
  <si>
    <t>12.1.18</t>
  </si>
  <si>
    <t>103998</t>
  </si>
  <si>
    <t>LUVA DE REDUÇÃO, PVC, SOLDÁVEL, DN 50MM X 25MM, INSTALADO EM RAMAL DE DISTRIBUIÇÃO DE ÁGUA   FORNECIMENTO E INSTALAÇÃO. AF_06/2022</t>
  </si>
  <si>
    <t>12.1.19</t>
  </si>
  <si>
    <t>103969</t>
  </si>
  <si>
    <t>BUCHA DE REDUÇÃO, LONGA, PVC, SOLDÁVEL, DN 60 X 32 MM, INSTALADO EM PRUMADA DE ÁGUA - FORNECIMENTO E INSTALAÇÃO. AF_06/2022</t>
  </si>
  <si>
    <t>12.1.20</t>
  </si>
  <si>
    <t>103972</t>
  </si>
  <si>
    <t>BUCHA DE REDUÇÃO, LONGA, PVC, SOLDÁVEL, DN 75 X 50 MM, INSTALADO EM PRUMADA DE ÁGUA - FORNECIMENTO E INSTALAÇÃO. AF_06/2022</t>
  </si>
  <si>
    <t>12.1.21</t>
  </si>
  <si>
    <t>89485</t>
  </si>
  <si>
    <t>JOELHO 45 GRAUS, PVC, SOLDÁVEL, DN 25MM, INSTALADO EM PRUMADA DE ÁGUA - FORNECIMENTO E INSTALAÇÃO. AF_06/2022</t>
  </si>
  <si>
    <t>12.1.22</t>
  </si>
  <si>
    <t>89502</t>
  </si>
  <si>
    <t>JOELHO 45 GRAUS, PVC, SOLDÁVEL, DN 50MM, INSTALADO EM PRUMADA DE ÁGUA - FORNECIMENTO E INSTALAÇÃO. AF_06/2022</t>
  </si>
  <si>
    <t>12.1.23</t>
  </si>
  <si>
    <t>89515</t>
  </si>
  <si>
    <t>JOELHO 45 GRAUS, PVC, SOLDÁVEL, DN 75MM, INSTALADO EM PRUMADA DE ÁGUA - FORNECIMENTO E INSTALAÇÃO. AF_06/2022</t>
  </si>
  <si>
    <t>12.1.24</t>
  </si>
  <si>
    <t>89523</t>
  </si>
  <si>
    <t>JOELHO 45 GRAUS, PVC, SOLDÁVEL, DN 85MM, INSTALADO EM PRUMADA DE ÁGUA - FORNECIMENTO E INSTALAÇÃO. AF_06/2022</t>
  </si>
  <si>
    <t>12.1.25</t>
  </si>
  <si>
    <t>89358</t>
  </si>
  <si>
    <t>JOELHO 90 GRAUS, PVC, SOLDÁVEL, DN 20MM, INSTALADO EM RAMAL OU SUB-RAMAL DE ÁGUA - FORNECIMENTO E INSTALAÇÃO. AF_06/2022</t>
  </si>
  <si>
    <t>12.1.26</t>
  </si>
  <si>
    <t>12.1.27</t>
  </si>
  <si>
    <t>89501</t>
  </si>
  <si>
    <t>JOELHO 90 GRAUS, PVC, SOLDÁVEL, DN 50MM, INSTALADO EM PRUMADA DE ÁGUA - FORNECIMENTO E INSTALAÇÃO. AF_06/2022</t>
  </si>
  <si>
    <t>12.1.28</t>
  </si>
  <si>
    <t>89505</t>
  </si>
  <si>
    <t>JOELHO 90 GRAUS, PVC, SOLDÁVEL, DN 60MM, INSTALADO EM PRUMADA DE ÁGUA - FORNECIMENTO E INSTALAÇÃO. AF_06/2022</t>
  </si>
  <si>
    <t>12.1.29</t>
  </si>
  <si>
    <t>94682</t>
  </si>
  <si>
    <t>JOELHO 90 GRAUS, PVC, SOLDÁVEL, DN 75 MM INSTALADO EM RESERVAÇÃO DE ÁGUA DE EDIFICAÇÃO QUE POSSUA RESERVATÓRIO DE FIBRA/FIBROCIMENTO   FORNECIMENTO E INSTALAÇÃO. AF_06/2016</t>
  </si>
  <si>
    <t>12.1.30</t>
  </si>
  <si>
    <t>94684</t>
  </si>
  <si>
    <t>JOELHO 90 GRAUS, PVC, SOLDÁVEL, DN 85 MM INSTALADO EM RESERVAÇÃO DE ÁGUA DE EDIFICAÇÃO QUE POSSUA RESERVATÓRIO DE FIBRA/FIBROCIMENTO   FORNECIMENTO E INSTALAÇÃO. AF_06/2016</t>
  </si>
  <si>
    <t>12.1.31</t>
  </si>
  <si>
    <t>90373</t>
  </si>
  <si>
    <t>JOELHO 90 GRAUS COM BUCHA DE LATÃO, PVC, SOLDÁVEL, DN 25MM, X 1/2  INSTALADO EM RAMAL OU SUB-RAMAL DE ÁGUA - FORNECIMENTO E INSTALAÇÃO. AF_06/2022</t>
  </si>
  <si>
    <t>12.1.32</t>
  </si>
  <si>
    <t>12.1.33</t>
  </si>
  <si>
    <t>89395</t>
  </si>
  <si>
    <t>TE, PVC, SOLDÁVEL, DN 25MM, INSTALADO EM RAMAL OU SUB-RAMAL DE ÁGUA - FORNECIMENTO E INSTALAÇÃO. AF_06/2022</t>
  </si>
  <si>
    <t>12.1.34</t>
  </si>
  <si>
    <t>89625</t>
  </si>
  <si>
    <t>TE, PVC, SOLDÁVEL, DN 50MM, INSTALADO EM PRUMADA DE ÁGUA - FORNECIMENTO E INSTALAÇÃO. AF_06/2022</t>
  </si>
  <si>
    <t>12.1.35</t>
  </si>
  <si>
    <t>89629</t>
  </si>
  <si>
    <t>TE, PVC, SOLDÁVEL, DN 75MM, INSTALADO EM PRUMADA DE ÁGUA - FORNECIMENTO E INSTALAÇÃO. AF_06/2022</t>
  </si>
  <si>
    <t>12.1.36</t>
  </si>
  <si>
    <t>89631</t>
  </si>
  <si>
    <t>TE, PVC, SOLDÁVEL, DN 85MM, INSTALADO EM PRUMADA DE ÁGUA - FORNECIMENTO E INSTALAÇÃO. AF_06/2022</t>
  </si>
  <si>
    <t>12.1.37</t>
  </si>
  <si>
    <t>89627</t>
  </si>
  <si>
    <t>TÊ DE REDUÇÃO, PVC, SOLDÁVEL, DN 50MM X 25MM, INSTALADO EM PRUMADA DE ÁGUA - FORNECIMENTO E INSTALAÇÃO. AF_06/2022</t>
  </si>
  <si>
    <t>12.1.38</t>
  </si>
  <si>
    <t>89630</t>
  </si>
  <si>
    <t>TE DE REDUÇÃO, PVC, SOLDÁVEL, DN 75MM X 50MM, INSTALADO EM PRUMADA DE ÁGUA - FORNECIMENTO E INSTALAÇÃO. AF_06/2022</t>
  </si>
  <si>
    <t>12.1.39</t>
  </si>
  <si>
    <t>12.1.40</t>
  </si>
  <si>
    <t>FNDE 208</t>
  </si>
  <si>
    <t>TÊ DE REDUÇÃO, PVC, SOLDÁVEL, DN 75MM X 60 MM, INSTALADO EM PRUMADA DE ÁGUA - FORNECIMENTO E INSTALAÇÃO.</t>
  </si>
  <si>
    <t>12.1.41</t>
  </si>
  <si>
    <t>90374</t>
  </si>
  <si>
    <t>TÊ COM BUCHA DE LATÃO NA BOLSA CENTRAL, PVC, SOLDÁVEL, DN 25MM X 3/4 , INSTALADO EM RAMAL OU SUB-RAMAL DE ÁGUA - FORNECIMENTO E INSTALAÇÃO. AF_06/2022</t>
  </si>
  <si>
    <t>12.1.42</t>
  </si>
  <si>
    <t>89396</t>
  </si>
  <si>
    <t>TÊ COM BUCHA DE LATÃO NA BOLSA CENTRAL, PVC, SOLDÁVEL, DN 25MM X 1/2 , INSTALADO EM RAMAL OU SUB-RAMAL DE ÁGUA - FORNECIMENTO E INSTALAÇÃO. AF_06/2022</t>
  </si>
  <si>
    <t>12.2</t>
  </si>
  <si>
    <t>TUBULAÇÕES E CONEXÕES - METAIS</t>
  </si>
  <si>
    <t>12.2.1</t>
  </si>
  <si>
    <t>94499</t>
  </si>
  <si>
    <t>REGISTRO DE GAVETA BRUTO, LATÃO, ROSCÁVEL, 2 1/2" - FORNECIMENTO E INSTALAÇÃO. AF_08/2021</t>
  </si>
  <si>
    <t>12.2.2</t>
  </si>
  <si>
    <t>94500</t>
  </si>
  <si>
    <t>REGISTRO DE GAVETA BRUTO, LATÃO, ROSCÁVEL, 3" - FORNECIMENTO E INSTALAÇÃO. AF_08/2021</t>
  </si>
  <si>
    <t>12.2.3</t>
  </si>
  <si>
    <t>89986</t>
  </si>
  <si>
    <t>REGISTRO DE GAVETA BRUTO, LATÃO, ROSCÁVEL, 1/2", COM ACABAMENTO E CANOPLA CROMADOS - FORNECIMENTO E INSTALAÇÃO. AF_08/2021</t>
  </si>
  <si>
    <t>12.2.4</t>
  </si>
  <si>
    <t>94794</t>
  </si>
  <si>
    <t>REGISTRO DE GAVETA BRUTO, LATÃO, ROSCÁVEL, 1 1/2", COM ACABAMENTO E CANOPLA CROMADOS - FORNECIMENTO E INSTALAÇÃO. AF_08/2021</t>
  </si>
  <si>
    <t>12.2.5</t>
  </si>
  <si>
    <t>89987</t>
  </si>
  <si>
    <t>REGISTRO DE GAVETA BRUTO, LATÃO, ROSCÁVEL, 3/4", COM ACABAMENTO E CANOPLA CROMADOS - FORNECIMENTO E INSTALAÇÃO. AF_08/2021</t>
  </si>
  <si>
    <t>12.2.6</t>
  </si>
  <si>
    <t>89985</t>
  </si>
  <si>
    <t>REGISTRO DE PRESSÃO BRUTO, LATÃO, ROSCÁVEL, 3/4", COM ACABAMENTO E CANOPLA CROMADOS - FORNECIMENTO E INSTALAÇÃO. AF_08/2021</t>
  </si>
  <si>
    <t>12.3</t>
  </si>
  <si>
    <t>RESERVATÓRIO 15.000 L</t>
  </si>
  <si>
    <t>12.3.1</t>
  </si>
  <si>
    <t>FNDE 391</t>
  </si>
  <si>
    <t>RESERVATÓRIO CILINDRICO CAP. 15.000 LITROS</t>
  </si>
  <si>
    <t>13</t>
  </si>
  <si>
    <t>DRENAGEM DE ÁGUAS PLUVIAIS</t>
  </si>
  <si>
    <t>13.1</t>
  </si>
  <si>
    <t>TUBULAÇÕES E CONEXÕES DE PVC</t>
  </si>
  <si>
    <t>13.1.1</t>
  </si>
  <si>
    <t>89578</t>
  </si>
  <si>
    <t>TUBO PVC, SÉRIE R, ÁGUA PLUVIAL, DN 100 MM, FORNECIDO E INSTALADO EM CONDUTORES VERTICAIS DE ÁGUAS PLUVIAIS. AF_06/2022</t>
  </si>
  <si>
    <t>13.1.2</t>
  </si>
  <si>
    <t>89580</t>
  </si>
  <si>
    <t>TUBO PVC, SÉRIE R, ÁGUA PLUVIAL, DN 150 MM, FORNECIDO E INSTALADO EM CONDUTORES VERTICAIS DE ÁGUAS PLUVIAIS. AF_06/2022</t>
  </si>
  <si>
    <t>13.1.3</t>
  </si>
  <si>
    <t>89585</t>
  </si>
  <si>
    <t>JOELHO 45 GRAUS, PVC, SERIE R, ÁGUA PLUVIAL, DN 100 MM, JUNTA ELÁSTICA, FORNECIDO E INSTALADO EM CONDUTORES VERTICAIS DE ÁGUAS PLUVIAIS. AF_06/2022</t>
  </si>
  <si>
    <t>13.1.4</t>
  </si>
  <si>
    <t>89584</t>
  </si>
  <si>
    <t>JOELHO 90 GRAUS, PVC, SERIE R, ÁGUA PLUVIAL, DN 100 MM, JUNTA ELÁSTICA, FORNECIDO E INSTALADO EM CONDUTORES VERTICAIS DE ÁGUAS PLUVIAIS. AF_06/2022</t>
  </si>
  <si>
    <t>13.1.5</t>
  </si>
  <si>
    <t>89567</t>
  </si>
  <si>
    <t>JUNÇÃO SIMPLES, PVC, SERIE R, ÁGUA PLUVIAL, DN 100 X 100 MM, JUNTA ELÁSTICA, FORNECIDO E INSTALADO EM RAMAL DE ENCAMINHAMENTO. AF_06/2022</t>
  </si>
  <si>
    <t>13.1.6</t>
  </si>
  <si>
    <t>89675</t>
  </si>
  <si>
    <t>TÊ DE INSPEÇÃO, PVC, SERIE R, ÁGUA PLUVIAL, DN 100 MM, JUNTA ELÁSTICA, FORNECIDO E INSTALADO EM CONDUTORES VERTICAIS DE ÁGUAS PLUVIAIS. AF_06/2022</t>
  </si>
  <si>
    <t>13.2</t>
  </si>
  <si>
    <t>ACESSÓRIOS</t>
  </si>
  <si>
    <t>13.2.1</t>
  </si>
  <si>
    <t>99253</t>
  </si>
  <si>
    <t>CAIXA ENTERRADA HIDRÁULICA RETANGULAR EM ALVENARIA COM TIJOLOS CERÂMICOS MACIÇOS, DIMENSÕES INTERNAS: 0,6X0,6X0,6 M PARA REDE DE DRENAGEM. AF_12/2020</t>
  </si>
  <si>
    <t>13.2.2</t>
  </si>
  <si>
    <t>89482</t>
  </si>
  <si>
    <t>CAIXA SIFONADA, PVC, DN 100 X 100 X 50 MM, FORNECIDA E INSTALADA EM RAMAIS DE ENCAMINHAMENTO DE ÁGUA PLUVIAL. AF_06/2022</t>
  </si>
  <si>
    <t>14</t>
  </si>
  <si>
    <t>INSTALAÇÃO SANITÁRIA</t>
  </si>
  <si>
    <t>14.1</t>
  </si>
  <si>
    <t>TUBULAÇÕES E CONEXÕES</t>
  </si>
  <si>
    <t>14.1.1</t>
  </si>
  <si>
    <t>89714</t>
  </si>
  <si>
    <t>TUBO PVC, SERIE NORMAL, ESGOTO PREDIAL, DN 100 MM, FORNECIDO E INSTALADO EM RAMAL DE DESCARGA OU RAMAL DE ESGOTO SANITÁRIO. AF_08/2022</t>
  </si>
  <si>
    <t>14.1.2</t>
  </si>
  <si>
    <t>89711</t>
  </si>
  <si>
    <t>TUBO PVC, SERIE NORMAL, ESGOTO PREDIAL, DN 40 MM, FORNECIDO E INSTALADO EM RAMAL DE DESCARGA OU RAMAL DE ESGOTO SANITÁRIO. AF_08/2022</t>
  </si>
  <si>
    <t>14.1.3</t>
  </si>
  <si>
    <t>89712</t>
  </si>
  <si>
    <t>TUBO PVC, SERIE NORMAL, ESGOTO PREDIAL, DN 50 MM, FORNECIDO E INSTALADO EM RAMAL DE DESCARGA OU RAMAL DE ESGOTO SANITÁRIO. AF_08/2022</t>
  </si>
  <si>
    <t>14.1.4</t>
  </si>
  <si>
    <t>89713</t>
  </si>
  <si>
    <t>TUBO PVC, SERIE NORMAL, ESGOTO PREDIAL, DN 75 MM, FORNECIDO E INSTALADO EM RAMAL DE DESCARGA OU RAMAL DE ESGOTO SANITÁRIO. AF_08/2022</t>
  </si>
  <si>
    <t>14.1.5</t>
  </si>
  <si>
    <t>89726</t>
  </si>
  <si>
    <t>JOELHO 45 GRAUS, PVC, SERIE NORMAL, ESGOTO PREDIAL, DN 40 MM, JUNTA SOLDÁVEL, FORNECIDO E INSTALADO EM RAMAL DE DESCARGA OU RAMAL DE ESGOTO SANITÁRIO. AF_08/2022</t>
  </si>
  <si>
    <t>14.1.6</t>
  </si>
  <si>
    <t>89732</t>
  </si>
  <si>
    <t>JOELHO 45 GRAUS, PVC, SERIE NORMAL, ESGOTO PREDIAL, DN 50 MM, JUNTA ELÁSTICA, FORNECIDO E INSTALADO EM RAMAL DE DESCARGA OU RAMAL DE ESGOTO SANITÁRIO. AF_08/2022</t>
  </si>
  <si>
    <t>14.1.7</t>
  </si>
  <si>
    <t>89739</t>
  </si>
  <si>
    <t>JOELHO 45 GRAUS, PVC, SERIE NORMAL, ESGOTO PREDIAL, DN 75 MM, JUNTA ELÁSTICA, FORNECIDO E INSTALADO EM RAMAL DE DESCARGA OU RAMAL DE ESGOTO SANITÁRIO. AF_08/2022</t>
  </si>
  <si>
    <t>14.1.8</t>
  </si>
  <si>
    <t>89746</t>
  </si>
  <si>
    <t>JOELHO 45 GRAUS, PVC, SERIE NORMAL, ESGOTO PREDIAL, DN 100 MM, JUNTA ELÁSTICA, FORNECIDO E INSTALADO EM RAMAL DE DESCARGA OU RAMAL DE ESGOTO SANITÁRIO. AF_08/2022</t>
  </si>
  <si>
    <t>14.1.9</t>
  </si>
  <si>
    <t>89744</t>
  </si>
  <si>
    <t>JOELHO 90 GRAUS, PVC, SERIE NORMAL, ESGOTO PREDIAL, DN 100 MM, JUNTA ELÁSTICA, FORNECIDO E INSTALADO EM RAMAL DE DESCARGA OU RAMAL DE ESGOTO SANITÁRIO. AF_08/2022</t>
  </si>
  <si>
    <t>14.1.10</t>
  </si>
  <si>
    <t>89737</t>
  </si>
  <si>
    <t>JOELHO 90 GRAUS, PVC, SERIE NORMAL, ESGOTO PREDIAL, DN 75 MM, JUNTA ELÁSTICA, FORNECIDO E INSTALADO EM RAMAL DE DESCARGA OU RAMAL DE ESGOTO SANITÁRIO. AF_08/2022</t>
  </si>
  <si>
    <t>14.1.11</t>
  </si>
  <si>
    <t>89731</t>
  </si>
  <si>
    <t>JOELHO 90 GRAUS, PVC, SERIE NORMAL, ESGOTO PREDIAL, DN 50 MM, JUNTA ELÁSTICA, FORNECIDO E INSTALADO EM RAMAL DE DESCARGA OU RAMAL DE ESGOTO SANITÁRIO. AF_08/2022</t>
  </si>
  <si>
    <t>14.1.12</t>
  </si>
  <si>
    <t>89724</t>
  </si>
  <si>
    <t>JOELHO 90 GRAUS, PVC, SERIE NORMAL, ESGOTO PREDIAL, DN 40 MM, JUNTA SOLDÁVEL, FORNECIDO E INSTALADO EM RAMAL DE DESCARGA OU RAMAL DE ESGOTO SANITÁRIO. AF_08/2022</t>
  </si>
  <si>
    <t>14.1.13</t>
  </si>
  <si>
    <t>FNDE 209</t>
  </si>
  <si>
    <t>JUNÇÃO SIMPLES, PVC, SERIE NORMAL, ESGOTO PREDIAL, DN 100 X 50 MM, JUNTA ELÁSTICA, FORNECIDO E INSTALADO EM PRUMADA DE ESGOTO SANITÁRIO OU VENTILAÇÃO</t>
  </si>
  <si>
    <t>14.1.14</t>
  </si>
  <si>
    <t>89834</t>
  </si>
  <si>
    <t>JUNÇÃO SIMPLES, PVC, SERIE NORMAL, ESGOTO PREDIAL, DN 100 X 100 MM, JUNTA ELÁSTICA, FORNECIDO E INSTALADO EM PRUMADA DE ESGOTO SANITÁRIO OU VENTILAÇÃO. AF_08/2022</t>
  </si>
  <si>
    <t>14.1.15</t>
  </si>
  <si>
    <t>FNDE 210</t>
  </si>
  <si>
    <t>JUNÇÃO SIMPLES, PVC, SERIE NORMAL, ESGOTO PREDIAL, DN 75 X 50 MM, JUNTA ELÁSTICA, FORNECIDO E INSTALADO EM RAMAL DE DESCARGA OU RAMAL DE ESGOTO SANITÁRIO</t>
  </si>
  <si>
    <t>14.1.16</t>
  </si>
  <si>
    <t>89827</t>
  </si>
  <si>
    <t>JUNÇÃO SIMPLES, PVC, SERIE NORMAL, ESGOTO PREDIAL, DN 50 X 50 MM, JUNTA ELÁSTICA, FORNECIDO E INSTALADO EM PRUMADA DE ESGOTO SANITÁRIO OU VENTILAÇÃO. AF_08/2022</t>
  </si>
  <si>
    <t>14.1.17</t>
  </si>
  <si>
    <t>89557</t>
  </si>
  <si>
    <t>REDUÇÃO EXCÊNTRICA, PVC, SERIE R, ÁGUA PLUVIAL, DN 100 X 75 MM, JUNTA ELÁSTICA, FORNECIDO E INSTALADO EM RAMAL DE ENCAMINHAMENTO. AF_06/2022</t>
  </si>
  <si>
    <t>14.1.18</t>
  </si>
  <si>
    <t>14.1.19</t>
  </si>
  <si>
    <t>89708</t>
  </si>
  <si>
    <t>CAIXA SIFONADA, PVC, DN 150 X 185 X 75 MM, JUNTA ELÁSTICA, FORNECIDA E INSTALADA EM RAMAL DE DESCARGA OU EM RAMAL DE ESGOTO SANITÁRIO. AF_08/2022</t>
  </si>
  <si>
    <t>14.1.20</t>
  </si>
  <si>
    <t>89696</t>
  </si>
  <si>
    <t>TÊ, PVC, SERIE R, ÁGUA PLUVIAL, DN 100 X 75 MM, JUNTA ELÁSTICA, FORNECIDO E INSTALADO EM CONDUTORES VERTICAIS DE ÁGUAS PLUVIAIS. AF_06/2022</t>
  </si>
  <si>
    <t>14.1.21</t>
  </si>
  <si>
    <t>FNDE 214</t>
  </si>
  <si>
    <t>TÊ, PVC, SERIE R, ÁGUA PLUVIAL, DN 100 X 50 MM, JUNTA ELÁSTICA, FORNECIDO E INSTALADO EM CONDUTORES VERTICAIS DE ÁGUAS PLUVIAIS</t>
  </si>
  <si>
    <t>14.1.22</t>
  </si>
  <si>
    <t>89784</t>
  </si>
  <si>
    <t>TE, PVC, SERIE NORMAL, ESGOTO PREDIAL, DN 50 X 50 MM, JUNTA ELÁSTICA, FORNECIDO E INSTALADO EM RAMAL DE DESCARGA OU RAMAL DE ESGOTO SANITÁRIO. AF_08/2022</t>
  </si>
  <si>
    <t>14.1.23</t>
  </si>
  <si>
    <t>89687</t>
  </si>
  <si>
    <t>TÊ, PVC, SERIE R, ÁGUA PLUVIAL, DN 75 X 75 MM, JUNTA ELÁSTICA, FORNECIDO E INSTALADO EM CONDUTORES VERTICAIS DE ÁGUAS PLUVIAIS. AF_06/2022</t>
  </si>
  <si>
    <t>14.1.24</t>
  </si>
  <si>
    <t>89623</t>
  </si>
  <si>
    <t>TE, PVC, SOLDÁVEL, DN 40MM, INSTALADO EM PRUMADA DE ÁGUA - FORNECIMENTO E INSTALAÇÃO. AF_06/2022</t>
  </si>
  <si>
    <t>14.1.25</t>
  </si>
  <si>
    <t>89710</t>
  </si>
  <si>
    <t>RALO SECO, PVC, DN 100 X 40 MM, JUNTA SOLDÁVEL, FORNECIDO E INSTALADO EM RAMAL DE DESCARGA OU EM RAMAL DE ESGOTO SANITÁRIO. AF_08/2022</t>
  </si>
  <si>
    <t>14.1.26</t>
  </si>
  <si>
    <t>104330</t>
  </si>
  <si>
    <t>RALO LINEAR,  COM GRELHA INOX, JUNTA SOLDÁVEL, FORNECIDO E INSTALADO EM RAMAL DE DESCARGA OU EM RAMAL DE ESGOTO SANITÁRIO</t>
  </si>
  <si>
    <t>14.1.27</t>
  </si>
  <si>
    <t>104351</t>
  </si>
  <si>
    <t>TERMINAL DE VENTILAÇÃO, PVC, SÉRIE NORMAL, ESGOTO PREDIAL, DN 75 MM, JUNTA SOLDÁVEL, FORNECIDO E INSTALADO EM PRUMADA DE ESGOTO SANITÁRIO OU VENTILAÇÃO. AF_08/2022</t>
  </si>
  <si>
    <t>14.1.28</t>
  </si>
  <si>
    <t>104348</t>
  </si>
  <si>
    <t>TERMINAL DE VENTILAÇÃO, PVC, SÉRIE NORMAL, ESGOTO PREDIAL, DN 50 MM, JUNTA SOLDÁVEL, FORNECIDO E INSTALADO EM PRUMADA DE ESGOTO SANITÁRIO OU VENTILAÇÃO. AF_08/2022</t>
  </si>
  <si>
    <t>14.1.29</t>
  </si>
  <si>
    <t>104341</t>
  </si>
  <si>
    <t>BUCHA DE REDUÇÃO LONGA, PVC, SÉRIE NORMAL, ESGOTO PREDIAL, DN 50 X 40 MM, JUNTA SOLDÁVEL E ELÁSTICA, FORNECIDO E INSTALADO EM RAMAL DE DESCARGA OU RAMAL DE ESGOTO SANITÁRIO. AF_08/2022</t>
  </si>
  <si>
    <t>14.2</t>
  </si>
  <si>
    <t>UNIDADE DE TRATAMENTO</t>
  </si>
  <si>
    <t>14.2.1</t>
  </si>
  <si>
    <t>98087</t>
  </si>
  <si>
    <t>TANQUE SÉPTICO RETANGULAR, EM ALVENARIA COM BLOCOS DE CONCRETO, DIMENSÕES INTERNAS: 1,6 X 4,6 X H=2,4 M, VOLUME ÚTIL: 14720 L (PARA 105 CONTRIBUINTES). AF_12/2020</t>
  </si>
  <si>
    <t>14.2.2</t>
  </si>
  <si>
    <t>98065</t>
  </si>
  <si>
    <t>SUMIDOURO CIRCULAR, EM CONCRETO PRÉ-MOLDADO, DIÂMETRO INTERNO = 2,88 M, ALTURA INTERNA = 3,0 M, ÁREA DE INFILTRAÇÃO: 31,4 M² (PARA 12 CONTRIBUINTES). AF_12/2020_PA</t>
  </si>
  <si>
    <t>14.2.3</t>
  </si>
  <si>
    <t>98090</t>
  </si>
  <si>
    <t>FILTRO ANAERÓBIO RETANGULAR, EM ALVENARIA COM BLOCOS DE CONCRETO, DIMENSÕES INTERNAS: 1,4 X 3,0 X H=1,67 M, VOLUME ÚTIL: 5040 L (PARA 32 CONTRIBUINTES). AF_12/2020</t>
  </si>
  <si>
    <t>15</t>
  </si>
  <si>
    <t>LOUÇAS, ACESSÓRIOS E METAIS</t>
  </si>
  <si>
    <t>15.1</t>
  </si>
  <si>
    <t>95470</t>
  </si>
  <si>
    <t>VASO SANITARIO SIFONADO CONVENCIONAL COM LOUÇA BRANCA, INCLUSO CONJUNTO DE LIGAÇÃO PARA BACIA SANITÁRIA AJUSTÁVEL - FORNECIMENTO E INSTALAÇÃO. AF_10/2016</t>
  </si>
  <si>
    <t>15.2</t>
  </si>
  <si>
    <t>100848</t>
  </si>
  <si>
    <t>VASO SANITÁRIO INFANTIL LOUÇA BRANCA - FORNECIMENTO E INSTALACAO. AF_01/2020</t>
  </si>
  <si>
    <t>15.3</t>
  </si>
  <si>
    <t>100849</t>
  </si>
  <si>
    <t>ASSENTO SANITÁRIO CONVENCIONAL - FORNECIMENTO E INSTALACAO. AF_01/2020</t>
  </si>
  <si>
    <t>15.4</t>
  </si>
  <si>
    <t>100851</t>
  </si>
  <si>
    <t>ASSENTO SANITÁRIO INFANTIL - FORNECIMENTO E INSTALACAO. AF_01/2020</t>
  </si>
  <si>
    <t>15.5</t>
  </si>
  <si>
    <t>FNDE 11</t>
  </si>
  <si>
    <t>BANHEIRA PLÁSTICA RÍGIDA, 77x45x20cm DE EMBUTIR, CONFORME DETALHE DE PROJETO</t>
  </si>
  <si>
    <t>15.6</t>
  </si>
  <si>
    <t>FNDE 219</t>
  </si>
  <si>
    <t>LAVATÓRIO DE CANTO, LOUÇA BRANCA SUSPENSO, 29,5 X 39CM OU EQUIVALENTE, PADRÃO POPULAR - FORNECIMENTO E INSTALAÇÃO</t>
  </si>
  <si>
    <t>15.7</t>
  </si>
  <si>
    <t>86901</t>
  </si>
  <si>
    <t>CUBA DE EMBUTIR OVAL EM LOUÇA BRANCA, 35 X 50CM OU EQUIVALENTE - FORNECIMENTO E INSTALAÇÃO. AF_01/2020</t>
  </si>
  <si>
    <t>15.8</t>
  </si>
  <si>
    <t>86902</t>
  </si>
  <si>
    <t>LAVATÓRIO LOUÇA BRANCA COM COLUNA, *44 X 35,5* CM, PADRÃO POPULAR - FORNECIMENTO E INSTALAÇÃO. AF_01/2020</t>
  </si>
  <si>
    <t>15.9</t>
  </si>
  <si>
    <t>86872</t>
  </si>
  <si>
    <t>TANQUE DE LOUÇA BRANCA COM COLUNA, 30L OU EQUIVALENTE - FORNECIMENTO E INSTALAÇÃO. AF_01/2020</t>
  </si>
  <si>
    <t>15.10</t>
  </si>
  <si>
    <t>86900</t>
  </si>
  <si>
    <t>CUBA DE EMBUTIR RETANGULAR DE AÇO INOXIDÁVEL, 46 X 30 X 12 CM - FORNECIMENTO E INSTALAÇÃO. AF_01/2020</t>
  </si>
  <si>
    <t>15.11</t>
  </si>
  <si>
    <t>FNDE 217</t>
  </si>
  <si>
    <t>CUBA DE EMBUTIR RETANGULAR DE AÇO INOXIDÁVEL, 50 X 40 X 20 CM - FORNECIMENTO E INSTALAÇÃO</t>
  </si>
  <si>
    <t>15.12</t>
  </si>
  <si>
    <t>100852</t>
  </si>
  <si>
    <t>CUBA DE EMBUTIR RETANGULAR DE AÇO INOXIDÁVEL, 56 X 33 X 12 CM - FORNECIMENTO E INSTALAÇÃO. AF_01/2020</t>
  </si>
  <si>
    <t>15.13</t>
  </si>
  <si>
    <t>86877</t>
  </si>
  <si>
    <t>VÁLVULA EM METAL CROMADO 1.1/2" X 1.1/2" PARA TANQUE OU LAVATÓRIO, COM OU SEM LADRÃO - FORNECIMENTO E INSTALAÇÃO. AF_01/2020</t>
  </si>
  <si>
    <t>15.14</t>
  </si>
  <si>
    <t>86883</t>
  </si>
  <si>
    <t>SIFÃO DO TIPO FLEXÍVEL EM PVC 1  X 1.1/2  - FORNECIMENTO E INSTALAÇÃO. AF_01/2020</t>
  </si>
  <si>
    <t>15.15</t>
  </si>
  <si>
    <t>86909</t>
  </si>
  <si>
    <t>TORNEIRA CROMADA TUBO MÓVEL, DE MESA, 1/2" OU 3/4", PARA PIA DE COZINHA, PADRÃO ALTO - FORNECIMENTO E INSTALAÇÃO. AF_01/2020</t>
  </si>
  <si>
    <t>15.16</t>
  </si>
  <si>
    <t>FNDE 224</t>
  </si>
  <si>
    <t>TORNEIRA CROMADA DE MESA, 1/2? OU 3/4?, PARA LAVATÓRIO, COM TEMPORIZADOR - FORNECIMENTO E INSTALAÇÃO.</t>
  </si>
  <si>
    <t>15.17</t>
  </si>
  <si>
    <t>FNDE 14</t>
  </si>
  <si>
    <t>TORNEIRA ELETRICA DE PAREDE, BICA ALTA, PARA COZINHA, 5500 W (110/220 V)</t>
  </si>
  <si>
    <t>15.18</t>
  </si>
  <si>
    <t>86913</t>
  </si>
  <si>
    <t>TORNEIRA CROMADA 1/2" OU 3/4" PARA TANQUE, PADRÃO POPULAR - FORNECIMENTO E INSTALAÇÃO. AF_01/2020</t>
  </si>
  <si>
    <t>15.19</t>
  </si>
  <si>
    <t>FNDE 225</t>
  </si>
  <si>
    <t>TORNEIRA CROMADA DE MESA PARA LAVATORIO, TIPO MONOCOMANDO - ACIONAMENTO TIPO ALAVANCA</t>
  </si>
  <si>
    <t>15.20</t>
  </si>
  <si>
    <t>FNDE 13</t>
  </si>
  <si>
    <t>TORNEIRA ELÉTRICA COM MANGUEIRA PLÁSTICA FORTTI MAXI, LORENZETTIOU EQUIVALENTE</t>
  </si>
  <si>
    <t>15.21</t>
  </si>
  <si>
    <t>86887</t>
  </si>
  <si>
    <t>ENGATE FLEXÍVEL EM INOX, 1/2  X 40CM - FORNECIMENTO E INSTALAÇÃO. AF_01/2020</t>
  </si>
  <si>
    <t>15.22</t>
  </si>
  <si>
    <t>100860</t>
  </si>
  <si>
    <t>CHUVEIRO ELÉTRICO COMUM CORPO PLÁSTICO, TIPO DUCHA - FORNECIMENTO E INSTALAÇÃO. AF_01/2020</t>
  </si>
  <si>
    <t>15.23</t>
  </si>
  <si>
    <t>FNDE 226</t>
  </si>
  <si>
    <t>BARRA DE APOIO RETA, EM ACO INOX POLIDO, COMPRIMENTO 40CM, FIXADA NA PAREDE - FORNECIMENTO E INSTALAÇÃO</t>
  </si>
  <si>
    <t>15.24</t>
  </si>
  <si>
    <t>100867</t>
  </si>
  <si>
    <t>BARRA DE APOIO RETA, EM ACO INOX POLIDO, COMPRIMENTO 70 CM,  FIXADA NA PAREDE - FORNECIMENTO E INSTALAÇÃO. AF_01/2020</t>
  </si>
  <si>
    <t>15.25</t>
  </si>
  <si>
    <t>100868</t>
  </si>
  <si>
    <t>BARRA DE APOIO RETA, EM ACO INOX POLIDO, COMPRIMENTO 80 CM,  FIXADA NA PAREDE - FORNECIMENTO E INSTALAÇÃO. AF_01/2020</t>
  </si>
  <si>
    <t>15.26</t>
  </si>
  <si>
    <t>100875</t>
  </si>
  <si>
    <t>BANCO ARTICULADO, EM ACO INOX, PARA PCD, FIXADO NA PAREDE - FORNECIMENTO E INSTALAÇÃO. AF_01/2020</t>
  </si>
  <si>
    <t>15.27</t>
  </si>
  <si>
    <t>FNDE 215</t>
  </si>
  <si>
    <t>VÁLVULA DE DESCARGA METÁLICA, DUPLO ACIONAMENTO ECO, BASE 1 1/2", ACABAMENTO METALICO CROMADO - FORNECIMENTO E INSTALAÇÃO</t>
  </si>
  <si>
    <t>15.28</t>
  </si>
  <si>
    <t>FNDE 15</t>
  </si>
  <si>
    <t>TOALHEIRO PLASTICO TIPO DISPENSER PARA PAPEL TOALHA INTERFOLHADO</t>
  </si>
  <si>
    <t>15.29</t>
  </si>
  <si>
    <t>FNDE 16</t>
  </si>
  <si>
    <t>PAPELEIRA PLASTICA TIPO DISPENSER PARA PAPEL HIGIENICO ROLAO</t>
  </si>
  <si>
    <t>15.30</t>
  </si>
  <si>
    <t>95547</t>
  </si>
  <si>
    <t>SABONETEIRA PLASTICA TIPO DISPENSER PARA SABONETE LIQUIDO COM RESERVATORIO 800 A 1500 ML, INCLUSO FIXAÇÃO. AF_01/2020</t>
  </si>
  <si>
    <t>15.31</t>
  </si>
  <si>
    <t>FNDE 12</t>
  </si>
  <si>
    <t>ESPELHO CRISTAL, ESPESSURA 4MM, COM PARAFUSOS DE FIXAÇÃO, SEM MOLDURA</t>
  </si>
  <si>
    <t>15.32</t>
  </si>
  <si>
    <t>FNDE 17</t>
  </si>
  <si>
    <t>DUCHA / CHUVEIRO METALICO, DE PAREDE, ARTICULAVEL, COM DESVIADOR E DUCHA MANUAL</t>
  </si>
  <si>
    <t>15.33</t>
  </si>
  <si>
    <t>FNDE 34</t>
  </si>
  <si>
    <t>CABIDE/GANCHO DE BANHEIRO SIMPLES EM METAL CROMADO</t>
  </si>
  <si>
    <t>15.34</t>
  </si>
  <si>
    <t>FNDE 449</t>
  </si>
  <si>
    <t>BARRA METÁLICA COM PINTURA CINZA PARA PROTEÇÃO DOS ESPELHOS E CHUVEIRO INFANTIL</t>
  </si>
  <si>
    <t>16</t>
  </si>
  <si>
    <t>INSTALAÇÃO DE GÁS COMBUSTÍVEL</t>
  </si>
  <si>
    <t>16.1</t>
  </si>
  <si>
    <t>FNDE 29</t>
  </si>
  <si>
    <t>REGULADOR DE ALTA PRESSÃO GLP</t>
  </si>
  <si>
    <t>16.2</t>
  </si>
  <si>
    <t>103029</t>
  </si>
  <si>
    <t>REGISTRO OU REGULADOR DE GÁS DE COZINHA - FORNECIMENTO E INSTALAÇÃO. AF_08/2021</t>
  </si>
  <si>
    <t>16.3</t>
  </si>
  <si>
    <t>92688</t>
  </si>
  <si>
    <t>TUBO DE AÇO GALVANIZADO COM COSTURA, CLASSE MÉDIA, CONEXÃO ROSQUEADA, DN 20 (3/4"), INSTALADO EM RAMAIS E SUB-RAMAIS DE GÁS - FORNECIMENTO E INSTALAÇÃO. AF_10/2020</t>
  </si>
  <si>
    <t>16.4</t>
  </si>
  <si>
    <t>FNDE 301</t>
  </si>
  <si>
    <t>CAP OU TAMPAO DE FERRO GALVANIZADO, COM ROSCA BSP, DE 3/4"</t>
  </si>
  <si>
    <t>16.5</t>
  </si>
  <si>
    <t>FNDE 260</t>
  </si>
  <si>
    <t>MANGUEIRA PARA GAS - GLP</t>
  </si>
  <si>
    <t>16.6</t>
  </si>
  <si>
    <t>95248</t>
  </si>
  <si>
    <t>VÁLVULA DE ESFERA BRUTA, BRONZE, ROSCÁVEL, 1/2" - FORNECIMENTO E INSTALAÇÃO. AF_08/2021</t>
  </si>
  <si>
    <t>16.7</t>
  </si>
  <si>
    <t>95249</t>
  </si>
  <si>
    <t>VÁLVULA DE ESFERA BRUTA, BRONZE, ROSCÁVEL, 3/4'' - FORNECIMENTO E INSTALAÇÃO. AF_08/2021</t>
  </si>
  <si>
    <t>16.8</t>
  </si>
  <si>
    <t>92705</t>
  </si>
  <si>
    <t>TÊ, EM FERRO GALVANIZADO, CONEXÃO ROSQUEADA, DN 20 (3/4"), INSTALADO EM RAMAIS E SUB-RAMAIS DE GÁS - FORNECIMENTO E INSTALAÇÃO. AF_10/2020</t>
  </si>
  <si>
    <t>16.9</t>
  </si>
  <si>
    <t>92695</t>
  </si>
  <si>
    <t>LUVA, EM FERRO GALVANIZADO, CONEXÃO ROSQUEADA, DN 20 (3/4"), INSTALADO EM RAMAIS E SUB-RAMAIS DE GÁS - FORNECIMENTO E INSTALAÇÃO. AF_10/2020</t>
  </si>
  <si>
    <t>16.10</t>
  </si>
  <si>
    <t>97548</t>
  </si>
  <si>
    <t>CURVA 45 GRAUS, EM AÇO, CONEXÃO SOLDADA, DN 20 (3/4"), INSTALADO EM RAMAIS E SUB-RAMAIS DE GÁS - FORNECIMENTO E INSTALAÇÃO. AF_10/2020</t>
  </si>
  <si>
    <t>16.11</t>
  </si>
  <si>
    <t>97549</t>
  </si>
  <si>
    <t>CURVA 90 GRAUS, EM AÇO, CONEXÃO SOLDADA, DN 20 (3/4"), INSTALADO EM RAMAIS E SUB-RAMAIS DE GÁS - FORNECIMENTO E INSTALAÇÃO. AF_10/2020</t>
  </si>
  <si>
    <t>16.12</t>
  </si>
  <si>
    <t>97547</t>
  </si>
  <si>
    <t>CURVA 90 GRAUS, EM AÇO, CONEXÃO SOLDADA, DN 15 (1/2"), INSTALADO EM RAMAIS E SUB-RAMAIS DE GÁS - FORNECIMENTO E INSTALAÇÃO. AF_10/2020</t>
  </si>
  <si>
    <t>16.13</t>
  </si>
  <si>
    <t>FNDE 302</t>
  </si>
  <si>
    <t>REQUADRO EM ALUMÍNIO TIPO VENEZIANA COM GUARNIÇÃO, FIXAÇÃO COM PARAFUSOS - FORNECIMENTO E INSTALAÇÃO.</t>
  </si>
  <si>
    <t>17</t>
  </si>
  <si>
    <t>SISTEMA DE PROTEÇÃO CONTRA INCÊNDIO</t>
  </si>
  <si>
    <t>17.1</t>
  </si>
  <si>
    <t>EXTINTORES</t>
  </si>
  <si>
    <t>17.1.1</t>
  </si>
  <si>
    <t>101909</t>
  </si>
  <si>
    <t>EXTINTOR DE INCÊNDIO PORTÁTIL COM CARGA DE PQS DE 6 KG, CLASSE BC - FORNECIMENTO E INSTALAÇÃO. AF_10/2020_PE</t>
  </si>
  <si>
    <t>17.1.2</t>
  </si>
  <si>
    <t>101907</t>
  </si>
  <si>
    <t>EXTINTOR DE INCÊNDIO PORTÁTIL COM CARGA DE CO2 DE 6 KG, CLASSE BC - FORNECIMENTO E INSTALAÇÃO. AF_10/2020_PE</t>
  </si>
  <si>
    <t>17.2</t>
  </si>
  <si>
    <t>HIDRANTES</t>
  </si>
  <si>
    <t>17.2.1</t>
  </si>
  <si>
    <t>101912</t>
  </si>
  <si>
    <t>ABRIGO PARA HIDRANTE, 75X45X17CM, COM REGISTRO GLOBO ANGULAR 45 GRAUS 2 1/2", ADAPTADOR STORZ 2 1/2", MANGUEIRA DE INCÊNDIO 15M 2 1/2" E ESGUICHO EM LATÃO 2 1/2" - FORNECIMENTO E INSTALAÇÃO. AF_10/2020</t>
  </si>
  <si>
    <t>17.2.2</t>
  </si>
  <si>
    <t>101916</t>
  </si>
  <si>
    <t>HIDRANTE SUBTERRÂNEO PREDIAL (COM CURVA LONGA E CAIXA), DN 75 MM - FORNECIMENTO E INSTALAÇÃO. AF_10/2020</t>
  </si>
  <si>
    <t>17.3</t>
  </si>
  <si>
    <t>17.3.1</t>
  </si>
  <si>
    <t>17.3.2</t>
  </si>
  <si>
    <t>99624</t>
  </si>
  <si>
    <t>VÁLVULA DE RETENÇÃO HORIZONTAL, DE BRONZE, ROSCÁVEL, 2 1/2" - FORNECIMENTO E INSTALAÇÃO. AF_08/2021</t>
  </si>
  <si>
    <t>17.3.3</t>
  </si>
  <si>
    <t>101917</t>
  </si>
  <si>
    <t>MANÔMETRO 0 A 200 PSI (0 A 14 KGF/CM2), D = 50MM - FORNECIMENTO E INSTALAÇÃO. AF_10/2020</t>
  </si>
  <si>
    <t>17.3.4</t>
  </si>
  <si>
    <t>FNDE 332</t>
  </si>
  <si>
    <t>MOTOBOMBA CENTRIFUGA</t>
  </si>
  <si>
    <t>17.3.5</t>
  </si>
  <si>
    <t>FNDE 112</t>
  </si>
  <si>
    <t>PRESSOSTATO</t>
  </si>
  <si>
    <t>17.3.6</t>
  </si>
  <si>
    <t>FNDE 114</t>
  </si>
  <si>
    <t>VÁLVULA DE ALÍVIO</t>
  </si>
  <si>
    <t>un</t>
  </si>
  <si>
    <t>17.3.7</t>
  </si>
  <si>
    <t>102111</t>
  </si>
  <si>
    <t>BOMBA CENTRÍFUGA, MONOFÁSICA, 0,5 CV OU 0,49 HP, HM 6 A 20 M, Q 1,2 A 8,3 M3/H - FORNECIMENTO E INSTALAÇÃO. AF_12/2020</t>
  </si>
  <si>
    <t>17.3.8</t>
  </si>
  <si>
    <t>FNDE 67</t>
  </si>
  <si>
    <t>CENTRAL ALARME ENDEREÇAVEL</t>
  </si>
  <si>
    <t>17.4</t>
  </si>
  <si>
    <t>17.4.1</t>
  </si>
  <si>
    <t>94473</t>
  </si>
  <si>
    <t>COTOVELO 90 GRAUS, EM FERRO GALVANIZADO, CONEXÃO ROSQUEADA, DN 65 (2 1/2"), INSTALADO EM RESERVAÇÃO DE ÁGUA DE EDIFICAÇÃO QUE POSSUA RESERVATÓRIO DE FIBRA/FIBROCIMENTO - FORNECIMENTO E INSTALAÇÃO. AF_06/2016</t>
  </si>
  <si>
    <t>17.4.2</t>
  </si>
  <si>
    <t>92367</t>
  </si>
  <si>
    <t>TUBO DE AÇO GALVANIZADO COM COSTURA, CLASSE MÉDIA, DN 65 (2 1/2"), CONEXÃO ROSQUEADA, INSTALADO EM REDE DE ALIMENTAÇÃO PARA HIDRANTE - FORNECIMENTO E INSTALAÇÃO. AF_10/2020</t>
  </si>
  <si>
    <t>17.4.4</t>
  </si>
  <si>
    <t>94474</t>
  </si>
  <si>
    <t>COTOVELO 45 GRAUS, EM FERRO GALVANIZADO, CONEXÃO ROSQUEADA, DN 65 (2 1/2"), INSTALADO EM RESERVAÇÃO DE ÁGUA DE EDIFICAÇÃO QUE POSSUA RESERVATÓRIO DE FIBRA/FIBROCIMENTO - FORNECIMENTO E INSTALAÇÃO. AF_06/2016</t>
  </si>
  <si>
    <t>17.4.5</t>
  </si>
  <si>
    <t>92665</t>
  </si>
  <si>
    <t>NIPLE, EM FERRO GALVANIZADO, CONEXÃO ROSQUEADA, DN 65 (2 1/2"), INSTALADO EM REDE DE ALIMENTAÇÃO PARA SPRINKLER - FORNECIMENTO E INSTALAÇÃO. AF_10/2020</t>
  </si>
  <si>
    <t>17.4.6</t>
  </si>
  <si>
    <t>92642</t>
  </si>
  <si>
    <t>TÊ, EM FERRO GALVANIZADO, CONEXÃO ROSQUEADA, DN 65 (2 1/2"), INSTALADO EM REDE DE ALIMENTAÇÃO PARA HIDRANTE - FORNECIMENTO E INSTALAÇÃO. AF_10/2020</t>
  </si>
  <si>
    <t>17.5</t>
  </si>
  <si>
    <t>SINALIZAÇÕES</t>
  </si>
  <si>
    <t>17.5.1</t>
  </si>
  <si>
    <t>97599</t>
  </si>
  <si>
    <t>LUMINÁRIA DE EMERGÊNCIA, COM 30 LÂMPADAS LED DE 2 W, SEM REATOR - FORNECIMENTO E INSTALAÇÃO. AF_02/2020</t>
  </si>
  <si>
    <t>17.5.2</t>
  </si>
  <si>
    <t>FNDE 303</t>
  </si>
  <si>
    <t>SINALIZAÇÃO COM PLACA INDICATIVA FIXADA NA ESTRUTURA.</t>
  </si>
  <si>
    <t>17.5.3</t>
  </si>
  <si>
    <t>102520</t>
  </si>
  <si>
    <t>PINTURA DE SINALIZAÇÃO VERTICAL DE SEGURANÇA, FAIXAS AMARELA E PRETA, APLICAÇÃO MANUAL, 2 DEMÃOS. AF_05/2021</t>
  </si>
  <si>
    <t>18</t>
  </si>
  <si>
    <t>INSTALAÇÃO ELÉTRICA - 110V</t>
  </si>
  <si>
    <t>18.1</t>
  </si>
  <si>
    <t>QUADROS</t>
  </si>
  <si>
    <t>18.1.1</t>
  </si>
  <si>
    <t>101875</t>
  </si>
  <si>
    <t>QUADRO DE DISTRIBUIÇÃO DE ENERGIA EM CHAPA DE AÇO GALVANIZADO, DE EMBUTIR, COM BARRAMENTO TRIFÁSICO, PARA 12 DISJUNTORES DIN 100A - FORNECIMENTO E INSTALAÇÃO. AF_10/2020</t>
  </si>
  <si>
    <t>18.1.2</t>
  </si>
  <si>
    <t>101883</t>
  </si>
  <si>
    <t>QUADRO DE DISTRIBUIÇÃO DE ENERGIA EM CHAPA DE AÇO GALVANIZADO, DE EMBUTIR, COM BARRAMENTO TRIFÁSICO, PARA 18 DISJUNTORES DIN 100A - FORNECIMENTO E INSTALAÇÃO. AF_10/2020</t>
  </si>
  <si>
    <t>18.1.3</t>
  </si>
  <si>
    <t>101879</t>
  </si>
  <si>
    <t>QUADRO DE DISTRIBUIÇÃO DE ENERGIA EM CHAPA DE AÇO GALVANIZADO, DE EMBUTIR, COM BARRAMENTO TRIFÁSICO, PARA 24 DISJUNTORES DIN 100A - FORNECIMENTO E INSTALAÇÃO. AF_10/2020</t>
  </si>
  <si>
    <t>18.1.4</t>
  </si>
  <si>
    <t>101946</t>
  </si>
  <si>
    <t>QUADRO DE MEDIÇÃO GERAL DE ENERGIA PARA 1 MEDIDOR DE SOBREPOR - FORNECIMENTO E INSTALAÇÃO. AF_10/2020</t>
  </si>
  <si>
    <t>18.2</t>
  </si>
  <si>
    <t>DISJUNTORS</t>
  </si>
  <si>
    <t>18.2.1</t>
  </si>
  <si>
    <t>93653</t>
  </si>
  <si>
    <t>DISJUNTOR MONOPOLAR TIPO DIN, CORRENTE NOMINAL DE 10A - FORNECIMENTO E INSTALAÇÃO. AF_10/2020</t>
  </si>
  <si>
    <t>18.2.2</t>
  </si>
  <si>
    <t>93654</t>
  </si>
  <si>
    <t>DISJUNTOR MONOPOLAR TIPO DIN, CORRENTE NOMINAL DE 16A - FORNECIMENTO E INSTALAÇÃO. AF_10/2020</t>
  </si>
  <si>
    <t>18.2.3</t>
  </si>
  <si>
    <t>93655</t>
  </si>
  <si>
    <t>DISJUNTOR MONOPOLAR TIPO DIN, CORRENTE NOMINAL DE 20A - FORNECIMENTO E INSTALAÇÃO. AF_10/2020</t>
  </si>
  <si>
    <t>18.2.4</t>
  </si>
  <si>
    <t>93662</t>
  </si>
  <si>
    <t>DISJUNTOR BIPOLAR TIPO DIN, CORRENTE NOMINAL DE 20A - FORNECIMENTO E INSTALAÇÃO. AF_10/2020</t>
  </si>
  <si>
    <t>18.2.5</t>
  </si>
  <si>
    <t>93664</t>
  </si>
  <si>
    <t>DISJUNTOR BIPOLAR TIPO DIN, CORRENTE NOMINAL DE 32A - FORNECIMENTO E INSTALAÇÃO. AF_10/2020</t>
  </si>
  <si>
    <t>18.2.6</t>
  </si>
  <si>
    <t>93665</t>
  </si>
  <si>
    <t>DISJUNTOR BIPOLAR TIPO DIN, CORRENTE NOMINAL DE 40A - FORNECIMENTO E INSTALAÇÃO. AF_10/2020</t>
  </si>
  <si>
    <t>18.2.7</t>
  </si>
  <si>
    <t>93670</t>
  </si>
  <si>
    <t>DISJUNTOR TRIPOLAR TIPO DIN, CORRENTE NOMINAL DE 25A - FORNECIMENTO E INSTALAÇÃO. AF_10/2020</t>
  </si>
  <si>
    <t>18.2.8</t>
  </si>
  <si>
    <t>93673</t>
  </si>
  <si>
    <t>DISJUNTOR TRIPOLAR TIPO DIN, CORRENTE NOMINAL DE 50A - FORNECIMENTO E INSTALAÇÃO. AF_10/2020</t>
  </si>
  <si>
    <t>18.2.9</t>
  </si>
  <si>
    <t>101894</t>
  </si>
  <si>
    <t>DISJUNTOR TRIPOLAR TIPO NEMA, CORRENTE NOMINAL DE 60 ATÉ 100A - FORNECIMENTO E INSTALAÇÃO. AF_10/2020</t>
  </si>
  <si>
    <t>18.2.10</t>
  </si>
  <si>
    <t>101898</t>
  </si>
  <si>
    <t>DISJUNTOR TERMOMAGNÉTICO TRIPOLAR , CORRENTE NOMINAL DE 400A - FORNECIMENTO E INSTALAÇÃO. AF_10/2020</t>
  </si>
  <si>
    <t>18.2.11</t>
  </si>
  <si>
    <t>FNDE 86</t>
  </si>
  <si>
    <t>DISJUNTOR BIPOLAR TIPO DR, CORRENTE NOMINAL DE 25A - 30mA</t>
  </si>
  <si>
    <t>18.2.12</t>
  </si>
  <si>
    <t>FNDE 395</t>
  </si>
  <si>
    <t>DISJUNTOR BIPOLAR TIPO DR, CORRENTE NOMINAL DE 60A A 100A - 30mA</t>
  </si>
  <si>
    <t>18.2.13</t>
  </si>
  <si>
    <t>FNDE 88</t>
  </si>
  <si>
    <t>DISPOSITIVO CONTRA SURTO - DPS 40 kA</t>
  </si>
  <si>
    <t>18.2.14</t>
  </si>
  <si>
    <t>FNDE 89</t>
  </si>
  <si>
    <t>DISPOSITIVO CONTRA SURTO - DPS 80 kA</t>
  </si>
  <si>
    <t>18.3</t>
  </si>
  <si>
    <t>ELETRODUTO E ACESSÓRIOS</t>
  </si>
  <si>
    <t>18.3.1</t>
  </si>
  <si>
    <t>91834</t>
  </si>
  <si>
    <t>ELETRODUTO FLEXÍVEL CORRUGADO, PVC, DN 25 MM (3/4"), PARA CIRCUITOS TERMINAIS, INSTALADO EM FORRO - FORNECIMENTO E INSTALAÇÃO. AF_03/2023</t>
  </si>
  <si>
    <t>18.3.2</t>
  </si>
  <si>
    <t>91836</t>
  </si>
  <si>
    <t>ELETRODUTO FLEXÍVEL CORRUGADO, PVC, DN 32 MM (1"), PARA CIRCUITOS TERMINAIS, INSTALADO EM FORRO - FORNECIMENTO E INSTALAÇÃO. AF_03/2023</t>
  </si>
  <si>
    <t>18.3.3</t>
  </si>
  <si>
    <t>93008</t>
  </si>
  <si>
    <t>ELETRODUTO RÍGIDO ROSCÁVEL, PVC, DN 50 MM (1 1/2"), PARA REDE ENTERRADA DE DISTRIBUIÇÃO DE ENERGIA ELÉTRICA - FORNECIMENTO E INSTALAÇÃO. AF_12/2021</t>
  </si>
  <si>
    <t>18.3.4</t>
  </si>
  <si>
    <t>93009</t>
  </si>
  <si>
    <t>ELETRODUTO RÍGIDO ROSCÁVEL, PVC, DN 60 MM (2"), PARA REDE ENTERRADA DE DISTRIBUIÇÃO DE ENERGIA ELÉTRICA - FORNECIMENTO E INSTALAÇÃO. AF_12/2021</t>
  </si>
  <si>
    <t>18.3.5</t>
  </si>
  <si>
    <t>93011</t>
  </si>
  <si>
    <t>ELETRODUTO RÍGIDO ROSCÁVEL, PVC, DN 85 MM (3"), PARA REDE ENTERRADA DE DISTRIBUIÇÃO DE ENERGIA ELÉTRICA - FORNECIMENTO E INSTALAÇÃO. AF_12/2021</t>
  </si>
  <si>
    <t>18.3.6</t>
  </si>
  <si>
    <t>FNDE 94</t>
  </si>
  <si>
    <t>ELETRODUTO EM ACO ZINCADO OU GALVANIZADO DN=3/4", APARENTE - FORNECIMENTO E INSTALAÇÃO.</t>
  </si>
  <si>
    <t>18.3.7</t>
  </si>
  <si>
    <t>97886</t>
  </si>
  <si>
    <t>CAIXA ENTERRADA ELÉTRICA RETANGULAR, EM ALVENARIA COM TIJOLOS CERÂMICOS MACIÇOS, FUNDO COM BRITA, DIMENSÕES INTERNAS: 0,3X0,3X0,3 M. AF_12/2020</t>
  </si>
  <si>
    <t>18.3.8</t>
  </si>
  <si>
    <t>91937</t>
  </si>
  <si>
    <t>CAIXA OCTOGONAL 3" X 3", PVC, INSTALADA EM LAJE - FORNECIMENTO E INSTALAÇÃO. AF_03/2023</t>
  </si>
  <si>
    <t>18.3.9</t>
  </si>
  <si>
    <t>91940</t>
  </si>
  <si>
    <t>CAIXA RETANGULAR 4" X 2" MÉDIA (1,30 M DO PISO), PVC, INSTALADA EM PAREDE - FORNECIMENTO E INSTALAÇÃO. AF_03/2023</t>
  </si>
  <si>
    <t>18.4</t>
  </si>
  <si>
    <t>CABOS E FIOS CONDUTORES</t>
  </si>
  <si>
    <t>18.4.1</t>
  </si>
  <si>
    <t>91926</t>
  </si>
  <si>
    <t>CABO DE COBRE FLEXÍVEL ISOLADO, 2,5 MM², ANTI-CHAMA 450/750 V, PARA CIRCUITOS TERMINAIS - FORNECIMENTO E INSTALAÇÃO. AF_03/2023</t>
  </si>
  <si>
    <t>18.4.2</t>
  </si>
  <si>
    <t>91928</t>
  </si>
  <si>
    <t>CABO DE COBRE FLEXÍVEL ISOLADO, 4 MM², ANTI-CHAMA 450/750 V, PARA CIRCUITOS TERMINAIS - FORNECIMENTO E INSTALAÇÃO. AF_03/2023</t>
  </si>
  <si>
    <t>18.4.3</t>
  </si>
  <si>
    <t>91930</t>
  </si>
  <si>
    <t>CABO DE COBRE FLEXÍVEL ISOLADO, 6 MM², ANTI-CHAMA 450/750 V, PARA CIRCUITOS TERMINAIS - FORNECIMENTO E INSTALAÇÃO. AF_03/2023</t>
  </si>
  <si>
    <t>18.4.4</t>
  </si>
  <si>
    <t>91932</t>
  </si>
  <si>
    <t>CABO DE COBRE FLEXÍVEL ISOLADO, 10 MM², ANTI-CHAMA 450/750 V, PARA CIRCUITOS TERMINAIS - FORNECIMENTO E INSTALAÇÃO. AF_03/2023</t>
  </si>
  <si>
    <t>18.4.5</t>
  </si>
  <si>
    <t>91934</t>
  </si>
  <si>
    <t>CABO DE COBRE FLEXÍVEL ISOLADO, 16 MM², ANTI-CHAMA 450/750 V, PARA CIRCUITOS TERMINAIS - FORNECIMENTO E INSTALAÇÃO. AF_03/2023</t>
  </si>
  <si>
    <t>18.4.6</t>
  </si>
  <si>
    <t>92984</t>
  </si>
  <si>
    <t>CABO DE COBRE FLEXÍVEL ISOLADO, 25 MM², ANTI-CHAMA 0,6/1,0 KV, PARA REDE ENTERRADA DE DISTRIBUIÇÃO DE ENERGIA ELÉTRICA - FORNECIMENTO E INSTALAÇÃO. AF_12/2021</t>
  </si>
  <si>
    <t>18.4.7</t>
  </si>
  <si>
    <t>92986</t>
  </si>
  <si>
    <t>CABO DE COBRE FLEXÍVEL ISOLADO, 35 MM², ANTI-CHAMA 0,6/1,0 KV, PARA REDE ENTERRADA DE DISTRIBUIÇÃO DE ENERGIA ELÉTRICA - FORNECIMENTO E INSTALAÇÃO. AF_12/2021</t>
  </si>
  <si>
    <t>18.4.8</t>
  </si>
  <si>
    <t>92988</t>
  </si>
  <si>
    <t>CABO DE COBRE FLEXÍVEL ISOLADO, 50 MM², ANTI-CHAMA 0,6/1,0 KV, PARA REDE ENTERRADA DE DISTRIBUIÇÃO DE ENERGIA ELÉTRICA - FORNECIMENTO E INSTALAÇÃO. AF_12/2021</t>
  </si>
  <si>
    <t>18.4.9</t>
  </si>
  <si>
    <t>92990</t>
  </si>
  <si>
    <t>CABO DE COBRE FLEXÍVEL ISOLADO, 70 MM², ANTI-CHAMA 0,6/1,0 KV, PARA REDE ENTERRADA DE DISTRIBUIÇÃO DE ENERGIA ELÉTRICA - FORNECIMENTO E INSTALAÇÃO. AF_12/2021</t>
  </si>
  <si>
    <t>18.4.10</t>
  </si>
  <si>
    <t>92994</t>
  </si>
  <si>
    <t>CABO DE COBRE FLEXÍVEL ISOLADO, 120 MM², ANTI-CHAMA 0,6/1,0 KV, PARA REDE ENTERRADA DE DISTRIBUIÇÃO DE ENERGIA ELÉTRICA - FORNECIMENTO E INSTALAÇÃO. AF_12/2021</t>
  </si>
  <si>
    <t>18.4.11</t>
  </si>
  <si>
    <t>93000</t>
  </si>
  <si>
    <t>CABO DE COBRE FLEXÍVEL ISOLADO, 240 MM², ANTI-CHAMA 0,6/1,0 KV, PARA REDE ENTERRADA DE DISTRIBUIÇÃO DE ENERGIA ELÉTRICA - FORNECIMENTO E INSTALAÇÃO. AF_12/2021</t>
  </si>
  <si>
    <t>18.5</t>
  </si>
  <si>
    <t>ELETROCALHAS</t>
  </si>
  <si>
    <t>18.5.1</t>
  </si>
  <si>
    <t>FNDE 313</t>
  </si>
  <si>
    <t>ELETROCALHA LISA OU PERFURADA EM AÇO GALVANIZADO, LARGURA  150MM E ALTURA 100MM, INCLUSIVE EMENDA E FIXAÇÃO - FORNECIMENTO E INSTALAÇÃO.</t>
  </si>
  <si>
    <t>18.5.2</t>
  </si>
  <si>
    <t>104764</t>
  </si>
  <si>
    <t>SUPORTE PARA 2 ELETRODUTOS, ESPAÇADO A CADA 80 CM, EM PERFILADO COM COMPRIMENTO DE 25 CM FIXADO EM LAJE, POR METRO DE ELETRODUTO FIXADO. AF_09/2023</t>
  </si>
  <si>
    <t>18.6</t>
  </si>
  <si>
    <t>ILUMINAÇÃO E TOMADAS</t>
  </si>
  <si>
    <t>18.6.1</t>
  </si>
  <si>
    <t>92000</t>
  </si>
  <si>
    <t>TOMADA BAIXA DE EMBUTIR (1 MÓDULO), 2P+T 10 A, INCLUINDO SUPORTE E PLACA - FORNECIMENTO E INSTALAÇÃO. AF_03/2023</t>
  </si>
  <si>
    <t>18.6.2</t>
  </si>
  <si>
    <t>92001</t>
  </si>
  <si>
    <t>TOMADA BAIXA DE EMBUTIR (1 MÓDULO), 2P+T 20 A, INCLUINDO SUPORTE E PLACA - FORNECIMENTO E INSTALAÇÃO. AF_03/2023</t>
  </si>
  <si>
    <t>18.6.3</t>
  </si>
  <si>
    <t>92029</t>
  </si>
  <si>
    <t>INTERRUPTOR PARALELO (1 MÓDULO) COM 1 TOMADA DE EMBUTIR 2P+T 10 A, INCLUINDO SUPORTE E PLACA - FORNECIMENTO E INSTALAÇÃO. AF_03/2023</t>
  </si>
  <si>
    <t>18.6.4</t>
  </si>
  <si>
    <t>91955</t>
  </si>
  <si>
    <t>INTERRUPTOR PARALELO (1 MÓDULO), 10A/250V, INCLUINDO SUPORTE E PLACA - FORNECIMENTO E INSTALAÇÃO. AF_03/2023</t>
  </si>
  <si>
    <t>18.6.5</t>
  </si>
  <si>
    <t>92033</t>
  </si>
  <si>
    <t>INTERRUPTOR PARALELO (2 MÓDULOS) COM 1 TOMADA DE EMBUTIR 2P+T 10 A, INCLUINDO SUPORTE E PLACA - FORNECIMENTO E INSTALAÇÃO. AF_03/2023</t>
  </si>
  <si>
    <t>18.6.6</t>
  </si>
  <si>
    <t>91967</t>
  </si>
  <si>
    <t>INTERRUPTOR SIMPLES (3 MÓDULOS), 10A/250V, INCLUINDO SUPORTE E PLACA - FORNECIMENTO E INSTALAÇÃO. AF_03/2023</t>
  </si>
  <si>
    <t>18.6.7</t>
  </si>
  <si>
    <t>FNDE 309</t>
  </si>
  <si>
    <t>ESPELHO / PLACA CEGA 4" X 2", PARA INSTALACAO DE TOMADAS E INTERRUPTORES</t>
  </si>
  <si>
    <t>18.6.8</t>
  </si>
  <si>
    <t>97586</t>
  </si>
  <si>
    <t>LUMINÁRIA TIPO CALHA, DE SOBREPOR, COM 2 LÂMPADAS TUBULARES FLUORESCENTES DE 36 W, COM REATOR DE PARTIDA RÁPIDA - FORNECIMENTO E INSTALAÇÃO. AF_02/2020</t>
  </si>
  <si>
    <t>18.6.9</t>
  </si>
  <si>
    <t>FNDE 379</t>
  </si>
  <si>
    <t>LUMINÁRIA DE EMBUTIR COMPLETA EM FORRO DE GESSO OU MODULADO COM PERFIL "T", PARA 2 LAMPADAS T8 16/18W.</t>
  </si>
  <si>
    <t>18.6.10</t>
  </si>
  <si>
    <t>FNDE 380</t>
  </si>
  <si>
    <t>LUMINÁRIA DE EMBUTIR COMPLETA EM FORRO DE GESSO OU MODULADO COM PERFIL "T", PARA 2 LAMPADAS T8 32/36W.</t>
  </si>
  <si>
    <t>18.6.11</t>
  </si>
  <si>
    <t>97600</t>
  </si>
  <si>
    <t>REFLETOR EM ALUMÍNIO, DE SUPORTE E ALÇA, COM 1 LÂMPADA VAPOR DE MERCÚRIO DE 70 W, COM REATOR ALTO FATOR DE POTÊNCIA - FORNECIMENTO E INSTALAÇÃO.</t>
  </si>
  <si>
    <t>18.6.12</t>
  </si>
  <si>
    <t>101641</t>
  </si>
  <si>
    <t>LÂMPADA VAPOR METÁLICO 150 W - FORNECIMENTO E INSTALAÇÃO. AF_08/2020</t>
  </si>
  <si>
    <t>18.6.13</t>
  </si>
  <si>
    <t>101640</t>
  </si>
  <si>
    <t>LÂMPADA VAPOR METÁLICO 400 W - FORNECIMENTO E INSTALAÇÃO. AF_08/2020</t>
  </si>
  <si>
    <t>18.6.14</t>
  </si>
  <si>
    <t>97608</t>
  </si>
  <si>
    <t>LUMINÁRIA ARANDELA TIPO TARTARUGA, COM GRADE, DE SOBREPOR, COM 1 LÂMPADA FLUORESCENTE DE 15 W, SEM REATOR - FORNECIMENTO E INSTALAÇÃO. AF_02/2020</t>
  </si>
  <si>
    <t>19</t>
  </si>
  <si>
    <t>INSTALAÇÕES DE CLIMATIZAÇÃO</t>
  </si>
  <si>
    <t>19.1</t>
  </si>
  <si>
    <t>DUTOS</t>
  </si>
  <si>
    <t>19.1.1</t>
  </si>
  <si>
    <t>91927</t>
  </si>
  <si>
    <t>CABO DE COBRE FLEXÍVEL ISOLADO, 2,5 MM², ANTI-CHAMA 0,6/1,0 KV, PARA CIRCUITOS TERMINAIS - FORNECIMENTO E INSTALAÇÃO. AF_03/2023</t>
  </si>
  <si>
    <t>19.1.2</t>
  </si>
  <si>
    <t>91929</t>
  </si>
  <si>
    <t>CABO DE COBRE FLEXÍVEL ISOLADO, 4 MM², ANTI-CHAMA 0,6/1,0 KV, PARA CIRCUITOS TERMINAIS - FORNECIMENTO E INSTALAÇÃO. AF_03/2023</t>
  </si>
  <si>
    <t>19.1.3</t>
  </si>
  <si>
    <t>97327</t>
  </si>
  <si>
    <t>TUBO EM COBRE FLEXÍVEL, DN 1/4", COM ISOLAMENTO, INSTALADO EM RAMAL DE ALIMENTAÇÃO DE AR CONDICIONADO COM CONDENSADORA INDIVIDUAL   FORNECIMENTO E INSTALAÇÃO. AF_12/2015</t>
  </si>
  <si>
    <t>19.1.4</t>
  </si>
  <si>
    <t>97328</t>
  </si>
  <si>
    <t>TUBO EM COBRE FLEXÍVEL, DN 3/8", COM ISOLAMENTO, INSTALADO EM RAMAL DE ALIMENTAÇÃO DE AR CONDICIONADO COM CONDENSADORA INDIVIDUAL - FORNECIMENTO E INSTALAÇÃO. AF_12/2015</t>
  </si>
  <si>
    <t>19.1.5</t>
  </si>
  <si>
    <t>103992</t>
  </si>
  <si>
    <t>ADAPTADOR CURTO COM BOLSA E ROSCA PARA REGISTRO, PVC, SOLDÁVEL, DN 40MM X 1.1/4", INSTALADO EM RAMAL DE DISTRIBUIÇÃO DE ÁGUA - FORNECIMENTO E INSTALAÇÃO. AF_06/2022</t>
  </si>
  <si>
    <t>19.2</t>
  </si>
  <si>
    <t>DRENO</t>
  </si>
  <si>
    <t>19.2.1</t>
  </si>
  <si>
    <t>103978</t>
  </si>
  <si>
    <t>TUBO, PVC, SOLDÁVEL, DN 40MM, INSTALADO EM RAMAL DE DISTRIBUIÇÃO DE ÁGUA - FORNECIMENTO E INSTALAÇÃO. AF_06/2022</t>
  </si>
  <si>
    <t>19.2.2</t>
  </si>
  <si>
    <t>103981</t>
  </si>
  <si>
    <t>JOELHO 45 GRAUS, PVC, SOLDÁVEL, DN 40MM, INSTALADO EM RAMAL DE DISTRIBUIÇÃO DE ÁGUA - FORNECIMENTO E INSTALAÇÃO. AF_06/2022</t>
  </si>
  <si>
    <t>19.2.3</t>
  </si>
  <si>
    <t>103980</t>
  </si>
  <si>
    <t>JOELHO 90 GRAUS, PVC, SOLDÁVEL, DN 40MM, INSTALADO EM RAMAL DE DISTRIBUIÇÃO DE ÁGUA - FORNECIMENTO E INSTALAÇÃO. AF_06/2022</t>
  </si>
  <si>
    <t>19.2.4</t>
  </si>
  <si>
    <t>104011</t>
  </si>
  <si>
    <t>TE, PVC, SOLDÁVEL, DN 40MM, INSTALADO EM RAMAL DE DISTRIBUIÇÃO DE ÁGUA - FORNECIMENTO E INSTALAÇÃO. AF_06/2022</t>
  </si>
  <si>
    <t>20</t>
  </si>
  <si>
    <t>INSTALAÇÕES DE CABEAMENTO ESTRUTURADO</t>
  </si>
  <si>
    <t>20.1</t>
  </si>
  <si>
    <t>ACESSÓRIOS CABEAMENTO</t>
  </si>
  <si>
    <t>20.1.1</t>
  </si>
  <si>
    <t>98302</t>
  </si>
  <si>
    <t>PATCH PANEL 24 PORTAS, CATEGORIA 6 - FORNECIMENTO E INSTALAÇÃO. AF_11/2019</t>
  </si>
  <si>
    <t>20.1.2</t>
  </si>
  <si>
    <t>FNDE 76</t>
  </si>
  <si>
    <t>SWITCH TIPO 24 PORTAS</t>
  </si>
  <si>
    <t>20.1.3</t>
  </si>
  <si>
    <t>FNDE 385</t>
  </si>
  <si>
    <t>PATCH CORD, CATEGORIA 6 UTP, 4 PARES.</t>
  </si>
  <si>
    <t>20.1.4</t>
  </si>
  <si>
    <t>FNDE 123</t>
  </si>
  <si>
    <t>GUIA DE CABOS FECHADO 1U</t>
  </si>
  <si>
    <t>20.1.5</t>
  </si>
  <si>
    <t>FNDE 122</t>
  </si>
  <si>
    <t>BANDEJA MÓVEL, PADRÃO 19"</t>
  </si>
  <si>
    <t>20.1.6</t>
  </si>
  <si>
    <t>100555</t>
  </si>
  <si>
    <t>RACK ABERTO EM COLUNA 44U PARA SERVIDOR - FORNECIMENTO E INSTALAÇÃO. AF_11/2019</t>
  </si>
  <si>
    <t>20.1.7</t>
  </si>
  <si>
    <t>FNDE 125</t>
  </si>
  <si>
    <t>GUIA VERTICAL 200 MM PARA CABOS</t>
  </si>
  <si>
    <t>20.2</t>
  </si>
  <si>
    <t>CAIXAS E QUADROS</t>
  </si>
  <si>
    <t>20.2.1</t>
  </si>
  <si>
    <t>20.2.2</t>
  </si>
  <si>
    <t>20.3</t>
  </si>
  <si>
    <t>DISPOSITIVOS</t>
  </si>
  <si>
    <t>20.3.1</t>
  </si>
  <si>
    <t>98307</t>
  </si>
  <si>
    <t>TOMADA DE REDE RJ45 - FORNECIMENTO E INSTALAÇÃO. AF_11/2019</t>
  </si>
  <si>
    <t>20.3.2</t>
  </si>
  <si>
    <t>FNDE 375</t>
  </si>
  <si>
    <t>TOMADA PARA ANTENA DE TV, CABO COAXIAL DE 9 MM FORNECIMENTO E INSTALAÇÃO</t>
  </si>
  <si>
    <t>20.3.3</t>
  </si>
  <si>
    <t>FNDE 70</t>
  </si>
  <si>
    <t>TERMINAL A COMPRESSÃO</t>
  </si>
  <si>
    <t>20.4</t>
  </si>
  <si>
    <t>ELETROCALHA E ELETRODUTOS</t>
  </si>
  <si>
    <t>20.4.1</t>
  </si>
  <si>
    <t>FNDE 312</t>
  </si>
  <si>
    <t>ELETROCALHA LISA OU PERFURADA EM AÇO GALVANIZADO, LARGURA  100MM E ALTURA 50MM, INCLUSIVE EMENDA E FIXAÇÃO - FORNECIMENTO E INSTALAÇÃO.</t>
  </si>
  <si>
    <t>20.4.2</t>
  </si>
  <si>
    <t>91837</t>
  </si>
  <si>
    <t>ELETRODUTO FLEXÍVEL CORRUGADO REFORÇADO, PVC, DN 32 MM (1"), PARA CIRCUITOS TERMINAIS, INSTALADO EM FORRO - FORNECIMENTO E INSTALAÇÃO. AF_03/2023</t>
  </si>
  <si>
    <t>20.4.3</t>
  </si>
  <si>
    <t>91835</t>
  </si>
  <si>
    <t>ELETRODUTO FLEXÍVEL CORRUGADO REFORÇADO, PVC, DN 25 MM (3/4"), PARA CIRCUITOS TERMINAIS, INSTALADO EM FORRO - FORNECIMENTO E INSTALAÇÃO. AF_03/2023</t>
  </si>
  <si>
    <t>20.4.4</t>
  </si>
  <si>
    <t>91865</t>
  </si>
  <si>
    <t>ELETRODUTO RÍGIDO ROSCÁVEL, PVC, DN 40 MM (1 1/4"), PARA CIRCUITOS TERMINAIS, INSTALADO EM FORRO - FORNECIMENTO E INSTALAÇÃO. AF_03/2023</t>
  </si>
  <si>
    <t>20.4.5</t>
  </si>
  <si>
    <t>FNDE 346</t>
  </si>
  <si>
    <t>CABECOTE PARA ENTRADA DE LINHA DE ALIMENTACAO PARA ELETRODUTO</t>
  </si>
  <si>
    <t>20.4.6</t>
  </si>
  <si>
    <t>FNDE 90</t>
  </si>
  <si>
    <t>ELETRODUTO RIGIDO, EM ACO ZINCADO OU GALVANIZADO, TIPO PESADO, DN=1", APARENTE - FORNECIMENTO E INSTALAÇÃO.</t>
  </si>
  <si>
    <t>20.5</t>
  </si>
  <si>
    <t>CABEAMENTO</t>
  </si>
  <si>
    <t>20.5.1</t>
  </si>
  <si>
    <t>98297</t>
  </si>
  <si>
    <t>CABO ELETRÔNICO CATEGORIA 6, INSTALADO EM EDIFICAÇÃO INSTITUCIONAL - FORNECIMENTO E INSTALAÇÃO. AF_11/2019</t>
  </si>
  <si>
    <t>20.5.2</t>
  </si>
  <si>
    <t>100554</t>
  </si>
  <si>
    <t>CABO COAXIAL RG59 95% - FORNECIMENTO E INSTALAÇÃO. AF_11/2019</t>
  </si>
  <si>
    <t>21</t>
  </si>
  <si>
    <t>SISTEMA DE EXAUSTÃO MECÂNICA</t>
  </si>
  <si>
    <t>21.1</t>
  </si>
  <si>
    <t>FNDE 44</t>
  </si>
  <si>
    <t>DUTO DE ALONGAMENTO PARA EXAUSTOR</t>
  </si>
  <si>
    <t>21.2</t>
  </si>
  <si>
    <t>FNDE 45</t>
  </si>
  <si>
    <t>COIFA EM AÇO INOX 100CM X 150CM</t>
  </si>
  <si>
    <t>22</t>
  </si>
  <si>
    <t>SISTEMA DE PROTEÇÃO CONTRA DESCARGAS ATMOSFÉRICAS (SPDA)</t>
  </si>
  <si>
    <t>22.1</t>
  </si>
  <si>
    <t>96989</t>
  </si>
  <si>
    <t>CAPTOR TIPO FRANKLIN PARA SPDA - FORNECIMENTO E INSTALAÇÃO. AF_08/2023</t>
  </si>
  <si>
    <t>22.2</t>
  </si>
  <si>
    <t>92884</t>
  </si>
  <si>
    <t>ARMAÇÃO UTILIZANDO AÇO CA-25 DE 10,0 MM - MONTAGEM. AF_06/2022</t>
  </si>
  <si>
    <t>22.3</t>
  </si>
  <si>
    <t>104753</t>
  </si>
  <si>
    <t>CONECTOR SPLIT-BOLT, PARA SPDA, PARA CABOS ATÉ 50 MM2 - FORNECIMENTO E INSTALAÇÃO. AF_08/2023</t>
  </si>
  <si>
    <t>22.4</t>
  </si>
  <si>
    <t>101663</t>
  </si>
  <si>
    <t>ABRAÇADEIRA DE FIXAÇÃO DE BRAÇOS DE LUMINÁRIAS DE 2" - FORNECIMENTO E INSTALAÇÃO. AF_08/2020</t>
  </si>
  <si>
    <t>22.5</t>
  </si>
  <si>
    <t>FNDE 68</t>
  </si>
  <si>
    <t>CONJUNTO DE ESTAIAMENTO PARA MASTRO DE SPDA</t>
  </si>
  <si>
    <t>22.6</t>
  </si>
  <si>
    <t>98463</t>
  </si>
  <si>
    <t>SUPORTE ISOLADOR PARA FIXAÇÃO DA CORDOALHA DE COBRE EM ALVENARIA OU CONCRETO - FORNECIMENTO E INSTALAÇÃO. AF_08/2023</t>
  </si>
  <si>
    <t>22.7</t>
  </si>
  <si>
    <t>FNDE 69</t>
  </si>
  <si>
    <t>CAIXA DE EQUALIZAÇÃO DE ATERRAMENTO ELÉTRICO</t>
  </si>
  <si>
    <t>22.8</t>
  </si>
  <si>
    <t>93358</t>
  </si>
  <si>
    <t>ESCAVAÇÃO MANUAL DE VALA COM PROFUNDIDADE MENOR OU IGUAL A 1,30 M. AF_02/2021</t>
  </si>
  <si>
    <t>22.9</t>
  </si>
  <si>
    <t>93382</t>
  </si>
  <si>
    <t>REATERRO MANUAL DE VALAS, COM COMPACTADOR DE SOLOS DE PERCUSSÃO. AF_08/2023</t>
  </si>
  <si>
    <t>22.10</t>
  </si>
  <si>
    <t>96985</t>
  </si>
  <si>
    <t>HASTE DE ATERRAMENTO, DIÂMETRO 5/8", COM 3 METROS - FORNECIMENTO E INSTALAÇÃO. AF_08/2023</t>
  </si>
  <si>
    <t>22.11</t>
  </si>
  <si>
    <t>96973</t>
  </si>
  <si>
    <t>CORDOALHA DE COBRE NU 35 MM², NÃO ENTERRADA, COM ISOLADOR - FORNECIMENTO E INSTALAÇÃO. AF_08/2023</t>
  </si>
  <si>
    <t>22.12</t>
  </si>
  <si>
    <t>96977</t>
  </si>
  <si>
    <t>CORDOALHA DE COBRE NU 50 MM², ENTERRADA - FORNECIMENTO E INSTALAÇÃO. AF_08/2023</t>
  </si>
  <si>
    <t>22.13</t>
  </si>
  <si>
    <t>98111</t>
  </si>
  <si>
    <t>CAIXA DE INSPEÇÃO PARA ATERRAMENTO, CIRCULAR, EM POLIETILENO, DIÂMETRO INTERNO = 0,3 M. AF_12/2020</t>
  </si>
  <si>
    <t>22.14</t>
  </si>
  <si>
    <t>22.15</t>
  </si>
  <si>
    <t>FNDE 71</t>
  </si>
  <si>
    <t>SOLDA EXOTÉRMICA PARA SPDA - FORNECIMENTO E INSTALAÇÃO.</t>
  </si>
  <si>
    <t>23</t>
  </si>
  <si>
    <t>SERVIÇOS COMPLEMENTARES</t>
  </si>
  <si>
    <t>23.1</t>
  </si>
  <si>
    <t>FNDE 39</t>
  </si>
  <si>
    <t>CONJUNTO DE MASTRO P/ TRÊS BANDEIRAS E PEDESTAL</t>
  </si>
  <si>
    <t>23.2</t>
  </si>
  <si>
    <t>FNDE 40</t>
  </si>
  <si>
    <t>BANCADA DE GRANITO CINZA ANDORINHA, INCLUSIVE PASSA PRATOS, ESPESSURA 2 CM - FORNECIMENTO E INSTALAÇÃO</t>
  </si>
  <si>
    <t>23.3</t>
  </si>
  <si>
    <t>FNDE 47</t>
  </si>
  <si>
    <t>PRATELEIRA DE GRANITO CINZA ANDORINHA, ESPESSURA 2 CM - FORNECIMENTO E INSTALAÇÃO</t>
  </si>
  <si>
    <t>23.4</t>
  </si>
  <si>
    <t>FNDE 48</t>
  </si>
  <si>
    <t>ESCANINHOS EM MDF, REVESTIDOS EM LAMINADO MELAMÍNICO</t>
  </si>
  <si>
    <t>23.5</t>
  </si>
  <si>
    <t>101965</t>
  </si>
  <si>
    <t>PEITORIL LINEAR EM GRANITO OU MÁRMORE, L = 15CM, COMPRIMENTO DE ATÉ 2M, ASSENTADO COM ARGAMASSA 1:6 COM ADITIVO. AF_11/2020</t>
  </si>
  <si>
    <t>23.6</t>
  </si>
  <si>
    <t>100861</t>
  </si>
  <si>
    <t>SUPORTE MÃO FRANCESA EM AÇO, ABAS IGUAIS 30 CM, CAPACIDADE MINIMA 60 KG, BRANCO - FORNECIMENTO E INSTALAÇÃO. AF_01/2020</t>
  </si>
  <si>
    <t>23.7</t>
  </si>
  <si>
    <t>99856</t>
  </si>
  <si>
    <t>BARRA DE APOIO EM INOX, DIAMETRO MINIMO 3 CM, EM AÇO INOX</t>
  </si>
  <si>
    <t>23.8</t>
  </si>
  <si>
    <t>FNDE 51</t>
  </si>
  <si>
    <t>BANCO DE CONCRETO SEM ENCOSTO, DIM. 2,50 X 0,60 M</t>
  </si>
  <si>
    <t>23.9</t>
  </si>
  <si>
    <t>FNDE 38</t>
  </si>
  <si>
    <t>FITA 3M COLANTE ANTIDERRAPANTE PARA PISO</t>
  </si>
  <si>
    <t>24</t>
  </si>
  <si>
    <t>SERVIÇOS FINAIS</t>
  </si>
  <si>
    <t>24.1</t>
  </si>
  <si>
    <t>99803</t>
  </si>
  <si>
    <t>LIMPEZA DE PISO CERÂMICO OU PORCELANATO COM PANO ÚMIDO. AF_04/2019</t>
  </si>
  <si>
    <t>24.2</t>
  </si>
  <si>
    <t>VALOR ORÇAMENTO:</t>
  </si>
  <si>
    <t>VALOR TOTAL:</t>
  </si>
  <si>
    <t>MINISTÉRIO DA EDUCAÇÃO</t>
  </si>
  <si>
    <t>BDI :</t>
  </si>
  <si>
    <t>Fonte</t>
  </si>
  <si>
    <t>2024/03</t>
  </si>
  <si>
    <t>SEM DESONERAÇÃO</t>
  </si>
  <si>
    <t>SP OBRAS</t>
  </si>
  <si>
    <t>Obra: Creche Tipo 2 - opção 110V</t>
  </si>
  <si>
    <t>Edificação principal da Creche Tipo 2</t>
  </si>
  <si>
    <t>Planilha Orçamentária: TIPO2-PLN-AT7-S127-R02</t>
  </si>
  <si>
    <t>Unidade federativa: PARÁ</t>
  </si>
  <si>
    <t xml:space="preserve">Fundo Nacional de Desenvolvimento da Educação - CNPJ: 00.378.257/0001-81- Brasília/DF.
Observações:
1- Esta planilha possui caráter referencial de modo a subsidiar a elaboração da planilha de licitação. Os itens devem ser revistos e adequados ao projeto básico, desenvolvido localmente que deverá conter elementos de adaptação do projeto-padrão ao contexto local (terreno, solo, legislação municipal e normas das concessionárias).
2- O desenvolvimento do projeto básico, que inclui projeto de fundações, e elaboração da planilha de licitação são de responsabilidade dos entes federativos.
3- As fundações a serem executadas deverão ser adequadas ao tipo de solo da região, sendo esta, uma responsabilidade do ente federativo.
4- Cada ente federativo deve consultar a planilha de referência da sua unidade federativa, considerando a voltagem da região.
5- Para valores de referência de material/equipamentos não encontrados na tabela SINAPI, foram adotados valores de referência da fonte "SPOBRAS", mantendo os demais insumos, como mão-de-obra do SINAPI. Dessa forma, foram preservados os mesmos encargos sociais para toda a planilha.
6- Para valores de referência de material/equipamentos não encontrados na tabela SINAPI nem na tabela do "SPOBRAS", foram criadas composições próprias com código FNDE, mantendo os demais insumos, como a mão de obra do SINAPI. Dessa forma, foram preservados os mesmos encargos sociais para toda a planilha.
7- As referências do SINAPI são divulgadas nos relatórios com legenda de identificação da origem do preço: (C) preço do insumo coletado pelo IBGE; (CR) preço obtido por meio do coeficiente de representatividade do insumo – metodologia de família homogênea; ou (AS) preço atribuído com base no preço do insumo para a localidade de São Paulo/SP.
8- A utilização de referências de identificação da origem do preço é decisão do orçamentista, que deve verificar se o preço é adequado para a localidade a que se destina o orçamento, considerando a relevância do insumo no custo total do orçamento. </t>
  </si>
  <si>
    <t>PREÇO COM BDI</t>
  </si>
  <si>
    <t>OBRA :</t>
  </si>
  <si>
    <t>LOCAL:</t>
  </si>
  <si>
    <t>Cronograma Físico- Financeiro</t>
  </si>
  <si>
    <t>MÊS 01</t>
  </si>
  <si>
    <t>MÊS 02</t>
  </si>
  <si>
    <t>MÊS 03</t>
  </si>
  <si>
    <t>MÊS 04</t>
  </si>
  <si>
    <t>TOTAL</t>
  </si>
  <si>
    <t>MÊS 05</t>
  </si>
  <si>
    <t>MÊS 06</t>
  </si>
  <si>
    <t>MÊS 07</t>
  </si>
  <si>
    <t>MÊS 08</t>
  </si>
  <si>
    <t>CONSTRUÇÃO DE CRECHE PROINFANCIA PADRÃO FNDE TIPO 2</t>
  </si>
  <si>
    <t>SUBESTAÇÃO 150 KVA</t>
  </si>
  <si>
    <t>REPASSE FNDE</t>
  </si>
  <si>
    <t>ITENS NÃO FINANCIÁVEIS</t>
  </si>
  <si>
    <t>CONTRAPARTIDA PMB</t>
  </si>
  <si>
    <t>FINANCIAMENTO PMB</t>
  </si>
  <si>
    <t>QUADRO DE COMPOSIÇÃO DE INVESTIMENTO-QCI</t>
  </si>
  <si>
    <t>CONCEDENTE (98,27%)</t>
  </si>
  <si>
    <t>PROPONENTE (1,73%)</t>
  </si>
  <si>
    <t>CONCEDENTE (0 %)</t>
  </si>
  <si>
    <t>PROPONENTE (100 %)</t>
  </si>
  <si>
    <t xml:space="preserve">RIO MARIA-PA </t>
  </si>
  <si>
    <t>RIO MARIA - PARÁ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</si>
</sst>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\R\$\ #,##0.00"/>
    <numFmt numFmtId="165" formatCode="\'\R\$\ \'###,###,##0.00"/>
    <numFmt numFmtId="166" formatCode="_(* #,##0.00_);_(* \(#,##0.00\);_(* &quot;-&quot;??_);_(@_)"/>
    <numFmt numFmtId="167" formatCode="mm/yy"/>
    <numFmt numFmtId="168" formatCode="_-* #,##0.00_-;\-* #,##0.00_-;_-* \-??_-;_-@_-"/>
    <numFmt numFmtId="169" formatCode="0.0%"/>
    <numFmt numFmtId="170" formatCode="&quot;R$&quot;\ #,##0.00"/>
  </numFmts>
  <fonts count="17">
    <font>
      <sz val="11"/>
      <color theme="1"/>
      <name val="Aptos Narrow"/>
      <family val="2"/>
      <scheme val="minor"/>
    </font>
    <font>
      <b/>
      <sz val="7"/>
      <color rgb="FF000000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sz val="5"/>
      <color rgb="FF000000"/>
      <name val="Arial"/>
      <family val="2"/>
    </font>
    <font>
      <sz val="8"/>
      <color rgb="FF000000"/>
      <name val="SansSerif"/>
      <family val="2"/>
    </font>
    <font>
      <sz val="11"/>
      <color theme="1"/>
      <name val="Aptos Narrow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none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42"/>
      </patternFill>
    </fill>
    <fill>
      <patternFill patternType="lightDown">
        <bgColor theme="0"/>
      </patternFill>
    </fill>
    <fill>
      <patternFill patternType="lightDown"/>
    </fill>
    <fill>
      <patternFill patternType="solid">
        <fgColor indexed="22"/>
        <bgColor indexed="44"/>
      </patternFill>
    </fill>
    <fill>
      <patternFill patternType="solid">
        <fgColor indexed="22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166" fontId="9" fillId="3" borderId="1" applyFont="0" applyFill="0" applyBorder="0" applyAlignment="0" applyProtection="0"/>
    <xf numFmtId="166" fontId="9" fillId="3" borderId="1" applyFont="0" applyFill="0" applyBorder="0" applyAlignment="0" applyProtection="0"/>
    <xf numFmtId="166" fontId="10" fillId="3" borderId="1" applyFont="0" applyFill="0" applyBorder="0" applyAlignment="0" applyProtection="0"/>
    <xf numFmtId="9" fontId="10" fillId="3" borderId="1" applyFont="0" applyFill="0" applyBorder="0" applyAlignment="0" applyProtection="0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17">
    <xf numFmtId="0" fontId="0" fillId="0" borderId="0" xfId="0"/>
    <xf numFmtId="0" fontId="6" fillId="3" borderId="1" xfId="14" applyAlignment="1" applyProtection="1">
      <alignment wrapText="1"/>
      <protection locked="0"/>
    </xf>
    <xf numFmtId="0" fontId="2" fillId="2" borderId="2" xfId="14" applyFont="1" applyFill="1" applyBorder="1" applyAlignment="1">
      <alignment horizontal="center" vertical="center" wrapText="1"/>
    </xf>
    <xf numFmtId="0" fontId="2" fillId="3" borderId="2" xfId="14" applyFont="1" applyBorder="1" applyAlignment="1">
      <alignment horizontal="left" vertical="center" wrapText="1"/>
    </xf>
    <xf numFmtId="164" fontId="2" fillId="3" borderId="2" xfId="14" applyNumberFormat="1" applyFont="1" applyBorder="1" applyAlignment="1">
      <alignment horizontal="right" vertical="center" wrapText="1"/>
    </xf>
    <xf numFmtId="0" fontId="3" fillId="3" borderId="2" xfId="14" applyFont="1" applyBorder="1" applyAlignment="1">
      <alignment horizontal="left" vertical="center" wrapText="1"/>
    </xf>
    <xf numFmtId="0" fontId="3" fillId="3" borderId="2" xfId="14" applyFont="1" applyBorder="1" applyAlignment="1">
      <alignment horizontal="center" vertical="center" wrapText="1"/>
    </xf>
    <xf numFmtId="0" fontId="3" fillId="3" borderId="2" xfId="14" applyFont="1" applyBorder="1" applyAlignment="1">
      <alignment horizontal="justify" vertical="center" wrapText="1"/>
    </xf>
    <xf numFmtId="4" fontId="3" fillId="3" borderId="2" xfId="14" applyNumberFormat="1" applyFont="1" applyBorder="1" applyAlignment="1">
      <alignment horizontal="right" vertical="center" wrapText="1"/>
    </xf>
    <xf numFmtId="164" fontId="3" fillId="3" borderId="2" xfId="14" applyNumberFormat="1" applyFont="1" applyBorder="1" applyAlignment="1">
      <alignment horizontal="right" vertical="center" wrapText="1"/>
    </xf>
    <xf numFmtId="165" fontId="3" fillId="3" borderId="2" xfId="14" applyNumberFormat="1" applyFont="1" applyBorder="1" applyAlignment="1">
      <alignment horizontal="right" vertical="center" wrapText="1"/>
    </xf>
    <xf numFmtId="0" fontId="8" fillId="3" borderId="3" xfId="1" applyFont="1" applyBorder="1" applyAlignment="1">
      <alignment horizontal="center" wrapText="1"/>
    </xf>
    <xf numFmtId="0" fontId="8" fillId="3" borderId="4" xfId="1" applyFont="1" applyBorder="1" applyAlignment="1">
      <alignment horizontal="center" wrapText="1"/>
    </xf>
    <xf numFmtId="0" fontId="8" fillId="3" borderId="4" xfId="1" applyFont="1" applyBorder="1" applyAlignment="1">
      <alignment horizontal="center" vertical="center" wrapText="1"/>
    </xf>
    <xf numFmtId="166" fontId="8" fillId="3" borderId="4" xfId="28" applyFont="1" applyFill="1" applyBorder="1" applyAlignment="1">
      <alignment horizontal="center" vertical="center" wrapText="1"/>
    </xf>
    <xf numFmtId="0" fontId="8" fillId="3" borderId="5" xfId="1" applyFont="1" applyBorder="1" applyAlignment="1">
      <alignment horizontal="center" vertical="center" wrapText="1"/>
    </xf>
    <xf numFmtId="166" fontId="8" fillId="3" borderId="6" xfId="29" applyFont="1" applyFill="1" applyBorder="1" applyAlignment="1">
      <alignment vertical="center"/>
    </xf>
    <xf numFmtId="0" fontId="8" fillId="3" borderId="1" xfId="1" applyFont="1" applyAlignment="1">
      <alignment horizontal="center"/>
    </xf>
    <xf numFmtId="0" fontId="6" fillId="3" borderId="1" xfId="1" applyAlignment="1">
      <alignment horizontal="left" vertical="center" wrapText="1"/>
    </xf>
    <xf numFmtId="0" fontId="6" fillId="3" borderId="1" xfId="1" applyAlignment="1">
      <alignment horizontal="center" vertical="center" wrapText="1"/>
    </xf>
    <xf numFmtId="166" fontId="10" fillId="3" borderId="1" xfId="28" applyFont="1" applyFill="1" applyBorder="1" applyAlignment="1">
      <alignment horizontal="center" vertical="center" wrapText="1"/>
    </xf>
    <xf numFmtId="166" fontId="8" fillId="3" borderId="1" xfId="30" applyFont="1" applyFill="1" applyBorder="1" applyAlignment="1">
      <alignment horizontal="right" vertical="center" wrapText="1"/>
    </xf>
    <xf numFmtId="10" fontId="8" fillId="4" borderId="7" xfId="31" applyNumberFormat="1" applyFont="1" applyFill="1" applyBorder="1" applyAlignment="1">
      <alignment horizontal="center" vertical="center" wrapText="1"/>
    </xf>
    <xf numFmtId="10" fontId="8" fillId="5" borderId="7" xfId="31" applyNumberFormat="1" applyFont="1" applyFill="1" applyBorder="1" applyAlignment="1">
      <alignment horizontal="center" vertical="center" wrapText="1"/>
    </xf>
    <xf numFmtId="166" fontId="10" fillId="3" borderId="1" xfId="29" quotePrefix="1" applyFont="1" applyFill="1" applyBorder="1" applyAlignment="1">
      <alignment vertical="center"/>
    </xf>
    <xf numFmtId="166" fontId="8" fillId="3" borderId="3" xfId="29" quotePrefix="1" applyFont="1" applyFill="1" applyBorder="1" applyAlignment="1">
      <alignment vertical="center"/>
    </xf>
    <xf numFmtId="0" fontId="6" fillId="3" borderId="4" xfId="1" applyBorder="1" applyAlignment="1">
      <alignment horizontal="center" vertical="center" wrapText="1"/>
    </xf>
    <xf numFmtId="166" fontId="10" fillId="3" borderId="5" xfId="29" quotePrefix="1" applyFont="1" applyFill="1" applyBorder="1" applyAlignment="1">
      <alignment horizontal="center" vertical="center"/>
    </xf>
    <xf numFmtId="0" fontId="8" fillId="3" borderId="1" xfId="1" applyFont="1" applyAlignment="1">
      <alignment vertical="center"/>
    </xf>
    <xf numFmtId="0" fontId="8" fillId="3" borderId="6" xfId="1" applyFont="1" applyBorder="1" applyAlignment="1">
      <alignment vertical="center"/>
    </xf>
    <xf numFmtId="0" fontId="10" fillId="3" borderId="1" xfId="1" applyFont="1" applyAlignment="1">
      <alignment horizontal="center" vertical="center"/>
    </xf>
    <xf numFmtId="166" fontId="10" fillId="3" borderId="7" xfId="29" quotePrefix="1" applyFont="1" applyFill="1" applyBorder="1" applyAlignment="1">
      <alignment horizontal="center" vertical="center"/>
    </xf>
    <xf numFmtId="0" fontId="8" fillId="3" borderId="8" xfId="1" applyFont="1" applyBorder="1" applyAlignment="1">
      <alignment vertical="center"/>
    </xf>
    <xf numFmtId="0" fontId="10" fillId="3" borderId="9" xfId="1" applyFont="1" applyBorder="1" applyAlignment="1">
      <alignment horizontal="center" vertical="center"/>
    </xf>
    <xf numFmtId="0" fontId="10" fillId="3" borderId="10" xfId="1" applyFont="1" applyBorder="1" applyAlignment="1">
      <alignment horizontal="center" vertical="center"/>
    </xf>
    <xf numFmtId="0" fontId="6" fillId="3" borderId="8" xfId="1" applyBorder="1" applyAlignment="1">
      <alignment horizontal="center"/>
    </xf>
    <xf numFmtId="0" fontId="6" fillId="3" borderId="9" xfId="1" applyBorder="1" applyAlignment="1">
      <alignment horizontal="center"/>
    </xf>
    <xf numFmtId="0" fontId="6" fillId="3" borderId="9" xfId="1" applyBorder="1" applyAlignment="1">
      <alignment horizontal="left" vertical="center"/>
    </xf>
    <xf numFmtId="0" fontId="6" fillId="3" borderId="9" xfId="1" applyBorder="1" applyAlignment="1">
      <alignment horizontal="center" vertical="center"/>
    </xf>
    <xf numFmtId="166" fontId="10" fillId="3" borderId="9" xfId="28" applyFont="1" applyFill="1" applyBorder="1" applyAlignment="1">
      <alignment horizontal="center" vertical="center"/>
    </xf>
    <xf numFmtId="166" fontId="10" fillId="3" borderId="9" xfId="28" applyFont="1" applyFill="1" applyBorder="1" applyAlignment="1">
      <alignment vertical="center"/>
    </xf>
    <xf numFmtId="0" fontId="6" fillId="3" borderId="10" xfId="1" applyBorder="1" applyAlignment="1">
      <alignment vertical="center"/>
    </xf>
    <xf numFmtId="0" fontId="8" fillId="3" borderId="14" xfId="1" applyFont="1" applyBorder="1" applyAlignment="1">
      <alignment horizontal="center" vertical="center"/>
    </xf>
    <xf numFmtId="0" fontId="8" fillId="3" borderId="14" xfId="1" applyFont="1" applyBorder="1" applyAlignment="1">
      <alignment horizontal="left" vertical="center"/>
    </xf>
    <xf numFmtId="166" fontId="8" fillId="3" borderId="14" xfId="28" applyFont="1" applyFill="1" applyBorder="1" applyAlignment="1">
      <alignment horizontal="center" vertical="center"/>
    </xf>
    <xf numFmtId="0" fontId="0" fillId="3" borderId="0" xfId="0" applyFill="1" applyAlignment="1" applyProtection="1">
      <alignment wrapText="1"/>
      <protection locked="0"/>
    </xf>
    <xf numFmtId="166" fontId="8" fillId="3" borderId="17" xfId="28" applyFont="1" applyFill="1" applyBorder="1" applyAlignment="1">
      <alignment vertical="center"/>
    </xf>
    <xf numFmtId="43" fontId="8" fillId="3" borderId="16" xfId="1" applyNumberFormat="1" applyFont="1" applyBorder="1" applyAlignment="1">
      <alignment vertical="center"/>
    </xf>
    <xf numFmtId="43" fontId="0" fillId="0" borderId="0" xfId="60" applyFont="1"/>
    <xf numFmtId="43" fontId="0" fillId="0" borderId="0" xfId="0" applyNumberFormat="1"/>
    <xf numFmtId="0" fontId="4" fillId="3" borderId="1" xfId="14" applyFont="1" applyAlignment="1">
      <alignment horizontal="right" vertical="center" wrapText="1"/>
    </xf>
    <xf numFmtId="166" fontId="8" fillId="3" borderId="18" xfId="28" applyFont="1" applyFill="1" applyBorder="1" applyAlignment="1">
      <alignment vertical="center"/>
    </xf>
    <xf numFmtId="0" fontId="1" fillId="3" borderId="1" xfId="0" applyFont="1" applyFill="1" applyBorder="1" applyAlignment="1">
      <alignment horizontal="right" vertical="center" wrapText="1"/>
    </xf>
    <xf numFmtId="165" fontId="2" fillId="3" borderId="2" xfId="14" applyNumberFormat="1" applyFont="1" applyBorder="1" applyAlignment="1">
      <alignment horizontal="right" vertical="center" wrapText="1"/>
    </xf>
    <xf numFmtId="0" fontId="8" fillId="0" borderId="3" xfId="0" applyFont="1" applyBorder="1"/>
    <xf numFmtId="0" fontId="8" fillId="0" borderId="4" xfId="0" applyFont="1" applyBorder="1"/>
    <xf numFmtId="0" fontId="10" fillId="0" borderId="5" xfId="0" applyFont="1" applyBorder="1"/>
    <xf numFmtId="0" fontId="8" fillId="0" borderId="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1" fillId="0" borderId="6" xfId="0" applyFont="1" applyBorder="1" applyAlignment="1">
      <alignment horizontal="justify" vertic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4" fontId="13" fillId="9" borderId="31" xfId="0" applyNumberFormat="1" applyFont="1" applyFill="1" applyBorder="1" applyAlignment="1">
      <alignment horizontal="center" vertical="center"/>
    </xf>
    <xf numFmtId="10" fontId="13" fillId="9" borderId="31" xfId="0" applyNumberFormat="1" applyFont="1" applyFill="1" applyBorder="1" applyAlignment="1">
      <alignment vertical="center"/>
    </xf>
    <xf numFmtId="168" fontId="14" fillId="8" borderId="9" xfId="60" applyNumberFormat="1" applyFont="1" applyFill="1" applyBorder="1" applyAlignment="1" applyProtection="1">
      <alignment horizontal="right" vertical="center"/>
    </xf>
    <xf numFmtId="4" fontId="13" fillId="9" borderId="26" xfId="0" applyNumberFormat="1" applyFont="1" applyFill="1" applyBorder="1" applyAlignment="1">
      <alignment horizontal="center" vertical="center"/>
    </xf>
    <xf numFmtId="10" fontId="13" fillId="9" borderId="26" xfId="0" applyNumberFormat="1" applyFont="1" applyFill="1" applyBorder="1" applyAlignment="1">
      <alignment vertical="center"/>
    </xf>
    <xf numFmtId="4" fontId="13" fillId="9" borderId="34" xfId="0" applyNumberFormat="1" applyFont="1" applyFill="1" applyBorder="1" applyAlignment="1">
      <alignment horizontal="center" vertical="center"/>
    </xf>
    <xf numFmtId="10" fontId="13" fillId="9" borderId="34" xfId="0" applyNumberFormat="1" applyFont="1" applyFill="1" applyBorder="1" applyAlignment="1">
      <alignment vertical="center"/>
    </xf>
    <xf numFmtId="168" fontId="11" fillId="10" borderId="35" xfId="60" applyNumberFormat="1" applyFont="1" applyFill="1" applyBorder="1" applyAlignment="1" applyProtection="1">
      <alignment horizontal="center" vertical="center"/>
    </xf>
    <xf numFmtId="168" fontId="11" fillId="10" borderId="6" xfId="60" applyNumberFormat="1" applyFont="1" applyFill="1" applyBorder="1" applyAlignment="1" applyProtection="1">
      <alignment horizontal="center" vertical="center"/>
    </xf>
    <xf numFmtId="0" fontId="13" fillId="9" borderId="19" xfId="0" applyFont="1" applyFill="1" applyBorder="1" applyAlignment="1">
      <alignment vertical="center"/>
    </xf>
    <xf numFmtId="168" fontId="11" fillId="3" borderId="34" xfId="60" applyNumberFormat="1" applyFont="1" applyFill="1" applyBorder="1" applyAlignment="1" applyProtection="1">
      <alignment horizontal="right" vertical="center"/>
    </xf>
    <xf numFmtId="10" fontId="14" fillId="3" borderId="36" xfId="60" applyNumberFormat="1" applyFont="1" applyFill="1" applyBorder="1" applyAlignment="1" applyProtection="1">
      <alignment horizontal="right" vertical="center"/>
    </xf>
    <xf numFmtId="168" fontId="11" fillId="3" borderId="39" xfId="60" applyNumberFormat="1" applyFont="1" applyFill="1" applyBorder="1" applyAlignment="1" applyProtection="1">
      <alignment horizontal="right" vertical="center"/>
    </xf>
    <xf numFmtId="10" fontId="14" fillId="3" borderId="40" xfId="60" applyNumberFormat="1" applyFont="1" applyFill="1" applyBorder="1" applyAlignment="1" applyProtection="1">
      <alignment horizontal="right" vertical="center"/>
    </xf>
    <xf numFmtId="168" fontId="11" fillId="3" borderId="41" xfId="60" applyNumberFormat="1" applyFont="1" applyFill="1" applyBorder="1" applyAlignment="1" applyProtection="1">
      <alignment horizontal="right" vertical="center"/>
    </xf>
    <xf numFmtId="0" fontId="13" fillId="9" borderId="11" xfId="0" applyFont="1" applyFill="1" applyBorder="1" applyAlignment="1">
      <alignment vertical="center"/>
    </xf>
    <xf numFmtId="4" fontId="13" fillId="9" borderId="42" xfId="0" applyNumberFormat="1" applyFont="1" applyFill="1" applyBorder="1" applyAlignment="1">
      <alignment horizontal="center" vertical="center"/>
    </xf>
    <xf numFmtId="10" fontId="13" fillId="9" borderId="42" xfId="0" applyNumberFormat="1" applyFont="1" applyFill="1" applyBorder="1" applyAlignment="1">
      <alignment vertical="center"/>
    </xf>
    <xf numFmtId="168" fontId="14" fillId="3" borderId="31" xfId="60" applyNumberFormat="1" applyFont="1" applyFill="1" applyBorder="1" applyAlignment="1" applyProtection="1">
      <alignment horizontal="center" vertical="center"/>
    </xf>
    <xf numFmtId="170" fontId="13" fillId="9" borderId="31" xfId="0" applyNumberFormat="1" applyFont="1" applyFill="1" applyBorder="1" applyAlignment="1">
      <alignment horizontal="center" vertical="center"/>
    </xf>
    <xf numFmtId="10" fontId="14" fillId="3" borderId="52" xfId="60" applyNumberFormat="1" applyFont="1" applyFill="1" applyBorder="1" applyAlignment="1" applyProtection="1">
      <alignment horizontal="right" vertical="center"/>
    </xf>
    <xf numFmtId="168" fontId="11" fillId="3" borderId="53" xfId="60" applyNumberFormat="1" applyFont="1" applyFill="1" applyBorder="1" applyAlignment="1" applyProtection="1">
      <alignment horizontal="right" vertical="center"/>
    </xf>
    <xf numFmtId="168" fontId="16" fillId="7" borderId="54" xfId="60" applyNumberFormat="1" applyFont="1" applyFill="1" applyBorder="1" applyAlignment="1" applyProtection="1">
      <alignment horizontal="right" vertical="center"/>
    </xf>
    <xf numFmtId="168" fontId="16" fillId="7" borderId="37" xfId="60" applyNumberFormat="1" applyFont="1" applyFill="1" applyBorder="1" applyAlignment="1" applyProtection="1">
      <alignment horizontal="right" vertical="center"/>
    </xf>
    <xf numFmtId="168" fontId="16" fillId="7" borderId="55" xfId="60" applyNumberFormat="1" applyFont="1" applyFill="1" applyBorder="1" applyAlignment="1" applyProtection="1">
      <alignment horizontal="right" vertical="center"/>
    </xf>
    <xf numFmtId="168" fontId="14" fillId="3" borderId="5" xfId="60" applyNumberFormat="1" applyFont="1" applyFill="1" applyBorder="1" applyAlignment="1" applyProtection="1">
      <alignment horizontal="center" vertical="center"/>
    </xf>
    <xf numFmtId="168" fontId="11" fillId="10" borderId="14" xfId="60" applyNumberFormat="1" applyFont="1" applyFill="1" applyBorder="1" applyAlignment="1" applyProtection="1">
      <alignment horizontal="center" vertical="center"/>
    </xf>
    <xf numFmtId="168" fontId="11" fillId="3" borderId="38" xfId="60" applyNumberFormat="1" applyFont="1" applyFill="1" applyBorder="1" applyAlignment="1" applyProtection="1">
      <alignment horizontal="right" vertical="center"/>
    </xf>
    <xf numFmtId="169" fontId="12" fillId="3" borderId="36" xfId="61" applyNumberFormat="1" applyFont="1" applyFill="1" applyBorder="1" applyAlignment="1" applyProtection="1">
      <alignment horizontal="right" vertical="center"/>
    </xf>
    <xf numFmtId="169" fontId="12" fillId="3" borderId="40" xfId="61" applyNumberFormat="1" applyFont="1" applyFill="1" applyBorder="1" applyAlignment="1" applyProtection="1">
      <alignment horizontal="right" vertical="center"/>
    </xf>
    <xf numFmtId="168" fontId="11" fillId="3" borderId="30" xfId="60" applyNumberFormat="1" applyFont="1" applyFill="1" applyBorder="1" applyAlignment="1" applyProtection="1">
      <alignment horizontal="right" vertical="center"/>
    </xf>
    <xf numFmtId="168" fontId="14" fillId="0" borderId="37" xfId="60" applyNumberFormat="1" applyFont="1" applyFill="1" applyBorder="1" applyAlignment="1" applyProtection="1">
      <alignment horizontal="right" vertical="center"/>
    </xf>
    <xf numFmtId="168" fontId="14" fillId="8" borderId="33" xfId="60" applyNumberFormat="1" applyFont="1" applyFill="1" applyBorder="1" applyAlignment="1" applyProtection="1">
      <alignment horizontal="right" vertical="center"/>
    </xf>
    <xf numFmtId="0" fontId="7" fillId="3" borderId="3" xfId="1" applyFont="1" applyBorder="1" applyAlignment="1">
      <alignment horizontal="center" vertical="center" wrapText="1"/>
    </xf>
    <xf numFmtId="0" fontId="7" fillId="3" borderId="4" xfId="1" applyFont="1" applyBorder="1" applyAlignment="1">
      <alignment horizontal="center" vertical="center" wrapText="1"/>
    </xf>
    <xf numFmtId="0" fontId="7" fillId="3" borderId="5" xfId="1" applyFont="1" applyBorder="1" applyAlignment="1">
      <alignment horizontal="center" vertical="center" wrapText="1"/>
    </xf>
    <xf numFmtId="0" fontId="7" fillId="3" borderId="6" xfId="1" applyFont="1" applyBorder="1" applyAlignment="1">
      <alignment horizontal="center" vertical="center" wrapText="1"/>
    </xf>
    <xf numFmtId="0" fontId="7" fillId="3" borderId="1" xfId="1" applyFont="1" applyAlignment="1">
      <alignment horizontal="center" vertical="center" wrapText="1"/>
    </xf>
    <xf numFmtId="0" fontId="7" fillId="3" borderId="7" xfId="1" applyFont="1" applyBorder="1" applyAlignment="1">
      <alignment horizontal="center" vertical="center" wrapText="1"/>
    </xf>
    <xf numFmtId="0" fontId="7" fillId="3" borderId="8" xfId="1" applyFont="1" applyBorder="1" applyAlignment="1">
      <alignment horizontal="center" vertical="center" wrapText="1"/>
    </xf>
    <xf numFmtId="0" fontId="7" fillId="3" borderId="9" xfId="1" applyFont="1" applyBorder="1" applyAlignment="1">
      <alignment horizontal="center" vertical="center" wrapText="1"/>
    </xf>
    <xf numFmtId="0" fontId="7" fillId="3" borderId="10" xfId="1" applyFont="1" applyBorder="1" applyAlignment="1">
      <alignment horizontal="center" vertical="center" wrapText="1"/>
    </xf>
    <xf numFmtId="166" fontId="8" fillId="3" borderId="11" xfId="28" applyFont="1" applyFill="1" applyBorder="1" applyAlignment="1">
      <alignment horizontal="center" vertical="center" wrapText="1"/>
    </xf>
    <xf numFmtId="166" fontId="8" fillId="3" borderId="12" xfId="28" applyFont="1" applyFill="1" applyBorder="1" applyAlignment="1">
      <alignment horizontal="center" vertical="center" wrapText="1"/>
    </xf>
    <xf numFmtId="166" fontId="8" fillId="3" borderId="13" xfId="28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right" vertical="center" wrapText="1"/>
    </xf>
    <xf numFmtId="0" fontId="2" fillId="3" borderId="2" xfId="14" applyFont="1" applyBorder="1" applyAlignment="1">
      <alignment horizontal="left" vertical="center" wrapText="1"/>
    </xf>
    <xf numFmtId="166" fontId="8" fillId="3" borderId="6" xfId="29" applyFont="1" applyFill="1" applyBorder="1" applyAlignment="1">
      <alignment horizontal="center" vertical="center"/>
    </xf>
    <xf numFmtId="166" fontId="8" fillId="3" borderId="1" xfId="29" applyFont="1" applyFill="1" applyBorder="1" applyAlignment="1">
      <alignment horizontal="center" vertical="center"/>
    </xf>
    <xf numFmtId="166" fontId="8" fillId="3" borderId="7" xfId="29" applyFont="1" applyFill="1" applyBorder="1" applyAlignment="1">
      <alignment horizontal="center" vertical="center"/>
    </xf>
    <xf numFmtId="0" fontId="4" fillId="3" borderId="1" xfId="14" applyFont="1" applyAlignment="1">
      <alignment horizontal="right" vertical="center" wrapText="1"/>
    </xf>
    <xf numFmtId="0" fontId="5" fillId="3" borderId="11" xfId="59" applyFont="1" applyBorder="1" applyAlignment="1">
      <alignment horizontal="justify" vertical="center" wrapText="1"/>
    </xf>
    <xf numFmtId="0" fontId="5" fillId="3" borderId="12" xfId="59" applyFont="1" applyBorder="1" applyAlignment="1">
      <alignment horizontal="justify" vertical="center" wrapText="1"/>
    </xf>
    <xf numFmtId="0" fontId="5" fillId="3" borderId="13" xfId="59" applyFont="1" applyBorder="1" applyAlignment="1">
      <alignment horizontal="justify" vertical="center" wrapText="1"/>
    </xf>
    <xf numFmtId="1" fontId="15" fillId="3" borderId="19" xfId="0" applyNumberFormat="1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4" fontId="13" fillId="3" borderId="20" xfId="60" applyNumberFormat="1" applyFont="1" applyFill="1" applyBorder="1" applyAlignment="1" applyProtection="1">
      <alignment horizontal="center" vertical="center"/>
    </xf>
    <xf numFmtId="4" fontId="13" fillId="3" borderId="22" xfId="60" applyNumberFormat="1" applyFont="1" applyFill="1" applyBorder="1" applyAlignment="1" applyProtection="1">
      <alignment horizontal="center" vertical="center"/>
    </xf>
    <xf numFmtId="4" fontId="13" fillId="3" borderId="33" xfId="60" applyNumberFormat="1" applyFont="1" applyFill="1" applyBorder="1" applyAlignment="1" applyProtection="1">
      <alignment horizontal="center" vertical="center"/>
    </xf>
    <xf numFmtId="10" fontId="13" fillId="6" borderId="38" xfId="60" applyNumberFormat="1" applyFont="1" applyFill="1" applyBorder="1" applyAlignment="1" applyProtection="1">
      <alignment horizontal="center" vertical="center"/>
    </xf>
    <xf numFmtId="10" fontId="13" fillId="6" borderId="39" xfId="60" applyNumberFormat="1" applyFont="1" applyFill="1" applyBorder="1" applyAlignment="1" applyProtection="1">
      <alignment horizontal="center" vertical="center"/>
    </xf>
    <xf numFmtId="10" fontId="13" fillId="6" borderId="43" xfId="60" applyNumberFormat="1" applyFont="1" applyFill="1" applyBorder="1" applyAlignment="1" applyProtection="1">
      <alignment horizontal="center" vertical="center"/>
    </xf>
    <xf numFmtId="4" fontId="13" fillId="3" borderId="5" xfId="60" applyNumberFormat="1" applyFont="1" applyFill="1" applyBorder="1" applyAlignment="1" applyProtection="1">
      <alignment horizontal="center" vertical="center"/>
    </xf>
    <xf numFmtId="4" fontId="13" fillId="3" borderId="7" xfId="60" applyNumberFormat="1" applyFont="1" applyFill="1" applyBorder="1" applyAlignment="1" applyProtection="1">
      <alignment horizontal="center" vertical="center"/>
    </xf>
    <xf numFmtId="4" fontId="13" fillId="3" borderId="10" xfId="60" applyNumberFormat="1" applyFont="1" applyFill="1" applyBorder="1" applyAlignment="1" applyProtection="1">
      <alignment horizontal="center" vertical="center"/>
    </xf>
    <xf numFmtId="1" fontId="15" fillId="3" borderId="28" xfId="0" applyNumberFormat="1" applyFont="1" applyFill="1" applyBorder="1" applyAlignment="1">
      <alignment horizontal="center" vertical="center"/>
    </xf>
    <xf numFmtId="1" fontId="15" fillId="3" borderId="31" xfId="0" applyNumberFormat="1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4" fontId="13" fillId="3" borderId="27" xfId="60" applyNumberFormat="1" applyFont="1" applyFill="1" applyBorder="1" applyAlignment="1" applyProtection="1">
      <alignment horizontal="center" vertical="center"/>
    </xf>
    <xf numFmtId="4" fontId="13" fillId="3" borderId="24" xfId="60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7" fontId="13" fillId="3" borderId="3" xfId="0" applyNumberFormat="1" applyFont="1" applyFill="1" applyBorder="1" applyAlignment="1">
      <alignment horizontal="center" vertical="center"/>
    </xf>
    <xf numFmtId="167" fontId="13" fillId="3" borderId="4" xfId="0" applyNumberFormat="1" applyFont="1" applyFill="1" applyBorder="1" applyAlignment="1">
      <alignment horizontal="center" vertical="center"/>
    </xf>
    <xf numFmtId="167" fontId="13" fillId="3" borderId="5" xfId="0" applyNumberFormat="1" applyFont="1" applyFill="1" applyBorder="1" applyAlignment="1">
      <alignment horizontal="center" vertical="center"/>
    </xf>
    <xf numFmtId="167" fontId="13" fillId="3" borderId="8" xfId="0" applyNumberFormat="1" applyFont="1" applyFill="1" applyBorder="1" applyAlignment="1">
      <alignment horizontal="center" vertical="center"/>
    </xf>
    <xf numFmtId="167" fontId="13" fillId="3" borderId="9" xfId="0" applyNumberFormat="1" applyFont="1" applyFill="1" applyBorder="1" applyAlignment="1">
      <alignment horizontal="center" vertical="center"/>
    </xf>
    <xf numFmtId="167" fontId="13" fillId="3" borderId="10" xfId="0" applyNumberFormat="1" applyFont="1" applyFill="1" applyBorder="1" applyAlignment="1">
      <alignment horizontal="center" vertical="center"/>
    </xf>
    <xf numFmtId="168" fontId="14" fillId="3" borderId="11" xfId="60" applyNumberFormat="1" applyFont="1" applyFill="1" applyBorder="1" applyAlignment="1" applyProtection="1">
      <alignment horizontal="center" vertical="center"/>
    </xf>
    <xf numFmtId="168" fontId="14" fillId="3" borderId="12" xfId="60" applyNumberFormat="1" applyFont="1" applyFill="1" applyBorder="1" applyAlignment="1" applyProtection="1">
      <alignment horizontal="center" vertical="center"/>
    </xf>
    <xf numFmtId="168" fontId="14" fillId="3" borderId="13" xfId="60" applyNumberFormat="1" applyFont="1" applyFill="1" applyBorder="1" applyAlignment="1" applyProtection="1">
      <alignment horizontal="center" vertical="center"/>
    </xf>
    <xf numFmtId="4" fontId="13" fillId="3" borderId="19" xfId="0" applyNumberFormat="1" applyFont="1" applyFill="1" applyBorder="1" applyAlignment="1">
      <alignment horizontal="center" vertical="center" wrapText="1"/>
    </xf>
    <xf numFmtId="1" fontId="15" fillId="3" borderId="26" xfId="0" applyNumberFormat="1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4" fontId="13" fillId="3" borderId="31" xfId="60" applyNumberFormat="1" applyFont="1" applyFill="1" applyBorder="1" applyAlignment="1" applyProtection="1">
      <alignment horizontal="center" vertical="center"/>
    </xf>
    <xf numFmtId="4" fontId="13" fillId="3" borderId="26" xfId="60" applyNumberFormat="1" applyFont="1" applyFill="1" applyBorder="1" applyAlignment="1" applyProtection="1">
      <alignment horizontal="center" vertical="center"/>
    </xf>
    <xf numFmtId="4" fontId="13" fillId="3" borderId="28" xfId="60" applyNumberFormat="1" applyFont="1" applyFill="1" applyBorder="1" applyAlignment="1" applyProtection="1">
      <alignment horizontal="center" vertical="center"/>
    </xf>
    <xf numFmtId="0" fontId="12" fillId="3" borderId="3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3" fillId="9" borderId="38" xfId="0" applyFont="1" applyFill="1" applyBorder="1" applyAlignment="1">
      <alignment horizontal="center" vertical="center"/>
    </xf>
    <xf numFmtId="0" fontId="13" fillId="9" borderId="20" xfId="0" applyFont="1" applyFill="1" applyBorder="1" applyAlignment="1">
      <alignment horizontal="center" vertical="center"/>
    </xf>
    <xf numFmtId="0" fontId="13" fillId="9" borderId="44" xfId="0" applyFont="1" applyFill="1" applyBorder="1" applyAlignment="1">
      <alignment horizontal="center" vertical="center" wrapText="1"/>
    </xf>
    <xf numFmtId="0" fontId="13" fillId="9" borderId="45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 wrapText="1"/>
    </xf>
    <xf numFmtId="10" fontId="13" fillId="6" borderId="32" xfId="60" applyNumberFormat="1" applyFont="1" applyFill="1" applyBorder="1" applyAlignment="1" applyProtection="1">
      <alignment horizontal="center" vertical="center"/>
    </xf>
    <xf numFmtId="10" fontId="13" fillId="6" borderId="23" xfId="60" applyNumberFormat="1" applyFont="1" applyFill="1" applyBorder="1" applyAlignment="1" applyProtection="1">
      <alignment horizontal="center" vertical="center"/>
    </xf>
    <xf numFmtId="167" fontId="13" fillId="3" borderId="6" xfId="0" applyNumberFormat="1" applyFont="1" applyFill="1" applyBorder="1" applyAlignment="1">
      <alignment horizontal="center" vertical="center"/>
    </xf>
    <xf numFmtId="167" fontId="13" fillId="3" borderId="1" xfId="0" applyNumberFormat="1" applyFont="1" applyFill="1" applyBorder="1" applyAlignment="1">
      <alignment horizontal="center" vertical="center"/>
    </xf>
    <xf numFmtId="167" fontId="13" fillId="3" borderId="7" xfId="0" applyNumberFormat="1" applyFont="1" applyFill="1" applyBorder="1" applyAlignment="1">
      <alignment horizontal="center" vertical="center"/>
    </xf>
    <xf numFmtId="10" fontId="14" fillId="3" borderId="47" xfId="60" applyNumberFormat="1" applyFont="1" applyFill="1" applyBorder="1" applyAlignment="1" applyProtection="1">
      <alignment horizontal="center" vertical="center"/>
    </xf>
    <xf numFmtId="10" fontId="14" fillId="3" borderId="1" xfId="60" applyNumberFormat="1" applyFont="1" applyFill="1" applyBorder="1" applyAlignment="1" applyProtection="1">
      <alignment horizontal="center" vertical="center"/>
    </xf>
    <xf numFmtId="10" fontId="14" fillId="3" borderId="17" xfId="60" applyNumberFormat="1" applyFont="1" applyFill="1" applyBorder="1" applyAlignment="1" applyProtection="1">
      <alignment horizontal="center" vertical="center"/>
    </xf>
    <xf numFmtId="10" fontId="14" fillId="3" borderId="18" xfId="60" applyNumberFormat="1" applyFont="1" applyFill="1" applyBorder="1" applyAlignment="1" applyProtection="1">
      <alignment horizontal="center" vertical="center"/>
    </xf>
    <xf numFmtId="170" fontId="13" fillId="3" borderId="3" xfId="60" applyNumberFormat="1" applyFont="1" applyFill="1" applyBorder="1" applyAlignment="1" applyProtection="1">
      <alignment horizontal="center" vertical="center"/>
    </xf>
    <xf numFmtId="170" fontId="13" fillId="3" borderId="4" xfId="60" applyNumberFormat="1" applyFont="1" applyFill="1" applyBorder="1" applyAlignment="1" applyProtection="1">
      <alignment horizontal="center" vertical="center"/>
    </xf>
    <xf numFmtId="170" fontId="13" fillId="3" borderId="5" xfId="60" applyNumberFormat="1" applyFont="1" applyFill="1" applyBorder="1" applyAlignment="1" applyProtection="1">
      <alignment horizontal="center" vertical="center"/>
    </xf>
    <xf numFmtId="170" fontId="13" fillId="3" borderId="6" xfId="60" applyNumberFormat="1" applyFont="1" applyFill="1" applyBorder="1" applyAlignment="1" applyProtection="1">
      <alignment horizontal="center" vertical="center"/>
    </xf>
    <xf numFmtId="170" fontId="13" fillId="3" borderId="1" xfId="60" applyNumberFormat="1" applyFont="1" applyFill="1" applyBorder="1" applyAlignment="1" applyProtection="1">
      <alignment horizontal="center" vertical="center"/>
    </xf>
    <xf numFmtId="170" fontId="13" fillId="3" borderId="7" xfId="60" applyNumberFormat="1" applyFont="1" applyFill="1" applyBorder="1" applyAlignment="1" applyProtection="1">
      <alignment horizontal="center" vertical="center"/>
    </xf>
    <xf numFmtId="170" fontId="13" fillId="3" borderId="8" xfId="60" applyNumberFormat="1" applyFont="1" applyFill="1" applyBorder="1" applyAlignment="1" applyProtection="1">
      <alignment horizontal="center" vertical="center"/>
    </xf>
    <xf numFmtId="170" fontId="13" fillId="3" borderId="9" xfId="60" applyNumberFormat="1" applyFont="1" applyFill="1" applyBorder="1" applyAlignment="1" applyProtection="1">
      <alignment horizontal="center" vertical="center"/>
    </xf>
    <xf numFmtId="170" fontId="13" fillId="3" borderId="10" xfId="60" applyNumberFormat="1" applyFont="1" applyFill="1" applyBorder="1" applyAlignment="1" applyProtection="1">
      <alignment horizontal="center" vertical="center"/>
    </xf>
    <xf numFmtId="168" fontId="11" fillId="3" borderId="6" xfId="60" applyNumberFormat="1" applyFont="1" applyFill="1" applyBorder="1" applyAlignment="1" applyProtection="1">
      <alignment horizontal="center" vertical="center"/>
    </xf>
    <xf numFmtId="168" fontId="11" fillId="3" borderId="1" xfId="60" applyNumberFormat="1" applyFont="1" applyFill="1" applyBorder="1" applyAlignment="1" applyProtection="1">
      <alignment horizontal="center" vertical="center"/>
    </xf>
    <xf numFmtId="168" fontId="11" fillId="3" borderId="46" xfId="60" applyNumberFormat="1" applyFont="1" applyFill="1" applyBorder="1" applyAlignment="1" applyProtection="1">
      <alignment horizontal="center" vertical="center"/>
    </xf>
    <xf numFmtId="168" fontId="11" fillId="3" borderId="48" xfId="60" applyNumberFormat="1" applyFont="1" applyFill="1" applyBorder="1" applyAlignment="1" applyProtection="1">
      <alignment horizontal="center" vertical="center"/>
    </xf>
    <xf numFmtId="168" fontId="11" fillId="3" borderId="18" xfId="60" applyNumberFormat="1" applyFont="1" applyFill="1" applyBorder="1" applyAlignment="1" applyProtection="1">
      <alignment horizontal="center" vertical="center"/>
    </xf>
    <xf numFmtId="168" fontId="11" fillId="3" borderId="49" xfId="60" applyNumberFormat="1" applyFont="1" applyFill="1" applyBorder="1" applyAlignment="1" applyProtection="1">
      <alignment horizontal="center" vertical="center"/>
    </xf>
    <xf numFmtId="170" fontId="13" fillId="3" borderId="47" xfId="60" applyNumberFormat="1" applyFont="1" applyFill="1" applyBorder="1" applyAlignment="1" applyProtection="1">
      <alignment horizontal="center" vertical="center"/>
    </xf>
    <xf numFmtId="170" fontId="13" fillId="3" borderId="17" xfId="60" applyNumberFormat="1" applyFont="1" applyFill="1" applyBorder="1" applyAlignment="1" applyProtection="1">
      <alignment horizontal="center" vertical="center"/>
    </xf>
    <xf numFmtId="170" fontId="13" fillId="3" borderId="18" xfId="60" applyNumberFormat="1" applyFont="1" applyFill="1" applyBorder="1" applyAlignment="1" applyProtection="1">
      <alignment horizontal="center" vertical="center"/>
    </xf>
    <xf numFmtId="168" fontId="13" fillId="3" borderId="11" xfId="60" applyNumberFormat="1" applyFont="1" applyFill="1" applyBorder="1" applyAlignment="1" applyProtection="1">
      <alignment horizontal="center" vertical="center"/>
    </xf>
    <xf numFmtId="168" fontId="13" fillId="3" borderId="12" xfId="60" applyNumberFormat="1" applyFont="1" applyFill="1" applyBorder="1" applyAlignment="1" applyProtection="1">
      <alignment horizontal="center" vertical="center"/>
    </xf>
    <xf numFmtId="168" fontId="13" fillId="3" borderId="13" xfId="60" applyNumberFormat="1" applyFont="1" applyFill="1" applyBorder="1" applyAlignment="1" applyProtection="1">
      <alignment horizontal="center" vertical="center"/>
    </xf>
    <xf numFmtId="168" fontId="11" fillId="10" borderId="11" xfId="60" applyNumberFormat="1" applyFont="1" applyFill="1" applyBorder="1" applyAlignment="1" applyProtection="1">
      <alignment horizontal="center" vertical="center"/>
    </xf>
    <xf numFmtId="168" fontId="11" fillId="10" borderId="12" xfId="60" applyNumberFormat="1" applyFont="1" applyFill="1" applyBorder="1" applyAlignment="1" applyProtection="1">
      <alignment horizontal="center" vertical="center"/>
    </xf>
    <xf numFmtId="168" fontId="11" fillId="10" borderId="13" xfId="60" applyNumberFormat="1" applyFont="1" applyFill="1" applyBorder="1" applyAlignment="1" applyProtection="1">
      <alignment horizontal="center" vertical="center"/>
    </xf>
    <xf numFmtId="168" fontId="11" fillId="10" borderId="43" xfId="60" applyNumberFormat="1" applyFont="1" applyFill="1" applyBorder="1" applyAlignment="1" applyProtection="1">
      <alignment horizontal="center" vertical="center"/>
    </xf>
    <xf numFmtId="168" fontId="11" fillId="10" borderId="50" xfId="60" applyNumberFormat="1" applyFont="1" applyFill="1" applyBorder="1" applyAlignment="1" applyProtection="1">
      <alignment horizontal="center" vertical="center"/>
    </xf>
    <xf numFmtId="168" fontId="11" fillId="10" borderId="45" xfId="60" applyNumberFormat="1" applyFont="1" applyFill="1" applyBorder="1" applyAlignment="1" applyProtection="1">
      <alignment horizontal="center" vertical="center"/>
    </xf>
    <xf numFmtId="170" fontId="11" fillId="10" borderId="35" xfId="60" applyNumberFormat="1" applyFont="1" applyFill="1" applyBorder="1" applyAlignment="1" applyProtection="1">
      <alignment horizontal="center" vertical="center"/>
    </xf>
    <xf numFmtId="170" fontId="11" fillId="10" borderId="29" xfId="60" applyNumberFormat="1" applyFont="1" applyFill="1" applyBorder="1" applyAlignment="1" applyProtection="1">
      <alignment horizontal="center" vertical="center"/>
    </xf>
    <xf numFmtId="170" fontId="11" fillId="10" borderId="51" xfId="60" applyNumberFormat="1" applyFont="1" applyFill="1" applyBorder="1" applyAlignment="1" applyProtection="1">
      <alignment horizontal="center" vertical="center"/>
    </xf>
    <xf numFmtId="170" fontId="13" fillId="3" borderId="31" xfId="60" applyNumberFormat="1" applyFont="1" applyFill="1" applyBorder="1" applyAlignment="1" applyProtection="1">
      <alignment horizontal="center" vertical="center"/>
    </xf>
    <xf numFmtId="170" fontId="13" fillId="3" borderId="26" xfId="60" applyNumberFormat="1" applyFont="1" applyFill="1" applyBorder="1" applyAlignment="1" applyProtection="1">
      <alignment horizontal="center" vertical="center"/>
    </xf>
    <xf numFmtId="170" fontId="13" fillId="3" borderId="28" xfId="60" applyNumberFormat="1" applyFont="1" applyFill="1" applyBorder="1" applyAlignment="1" applyProtection="1">
      <alignment horizontal="center" vertical="center"/>
    </xf>
    <xf numFmtId="10" fontId="13" fillId="6" borderId="21" xfId="60" applyNumberFormat="1" applyFont="1" applyFill="1" applyBorder="1" applyAlignment="1" applyProtection="1">
      <alignment horizontal="center" vertical="center"/>
    </xf>
    <xf numFmtId="10" fontId="13" fillId="6" borderId="25" xfId="60" applyNumberFormat="1" applyFont="1" applyFill="1" applyBorder="1" applyAlignment="1" applyProtection="1">
      <alignment horizontal="center" vertical="center"/>
    </xf>
    <xf numFmtId="170" fontId="13" fillId="3" borderId="20" xfId="60" applyNumberFormat="1" applyFont="1" applyFill="1" applyBorder="1" applyAlignment="1" applyProtection="1">
      <alignment horizontal="center" vertical="center"/>
    </xf>
    <xf numFmtId="170" fontId="13" fillId="3" borderId="22" xfId="60" applyNumberFormat="1" applyFont="1" applyFill="1" applyBorder="1" applyAlignment="1" applyProtection="1">
      <alignment horizontal="center" vertical="center"/>
    </xf>
    <xf numFmtId="170" fontId="13" fillId="3" borderId="33" xfId="60" applyNumberFormat="1" applyFont="1" applyFill="1" applyBorder="1" applyAlignment="1" applyProtection="1">
      <alignment horizontal="center" vertical="center"/>
    </xf>
    <xf numFmtId="170" fontId="13" fillId="3" borderId="24" xfId="60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0" fontId="13" fillId="3" borderId="27" xfId="60" applyNumberFormat="1" applyFont="1" applyFill="1" applyBorder="1" applyAlignment="1" applyProtection="1">
      <alignment horizontal="center" vertical="center"/>
    </xf>
  </cellXfs>
  <cellStyles count="62">
    <cellStyle name="Normal" xfId="0" builtinId="0"/>
    <cellStyle name="Normal 10" xfId="9" xr:uid="{AB699885-99C2-410F-8E1C-DC4F9F5D8A10}"/>
    <cellStyle name="Normal 11" xfId="10" xr:uid="{FFEB9C85-D74A-4071-A565-901A44DE74E1}"/>
    <cellStyle name="Normal 12" xfId="11" xr:uid="{86AAC411-3D50-425A-9F25-632678D437E4}"/>
    <cellStyle name="Normal 13" xfId="12" xr:uid="{428D9D35-955B-4A48-95B1-4CAA3DB0CA60}"/>
    <cellStyle name="Normal 14" xfId="13" xr:uid="{FA4D2575-9808-46D9-A02C-80E795D2F0C9}"/>
    <cellStyle name="Normal 15" xfId="14" xr:uid="{7FE707B0-379D-40E2-A485-4985EE9C72EF}"/>
    <cellStyle name="Normal 16" xfId="15" xr:uid="{0898E89C-6CC2-4FC1-91D8-451B4C24B322}"/>
    <cellStyle name="Normal 17" xfId="16" xr:uid="{C10BA409-0192-44F2-AF6B-76F0C6D59574}"/>
    <cellStyle name="Normal 18" xfId="17" xr:uid="{5C5E0C02-188B-4603-9567-6CA57985BF85}"/>
    <cellStyle name="Normal 19" xfId="18" xr:uid="{88DB3511-9FD6-4708-84AA-FB79E1FB2B54}"/>
    <cellStyle name="Normal 2" xfId="1" xr:uid="{2BA98ACB-F73E-4B0C-829F-5B7D664D2529}"/>
    <cellStyle name="Normal 20" xfId="19" xr:uid="{8B438AA3-BF12-481C-BA09-E34278810250}"/>
    <cellStyle name="Normal 21" xfId="20" xr:uid="{EFE2C8D0-0CD6-42AD-8062-C82A9AA53382}"/>
    <cellStyle name="Normal 22" xfId="21" xr:uid="{D3736C98-0285-44D2-96CB-C9E730D8D7F7}"/>
    <cellStyle name="Normal 23" xfId="22" xr:uid="{64C7D921-564D-4F64-A721-F11D1A3226E2}"/>
    <cellStyle name="Normal 24" xfId="23" xr:uid="{D620C97C-12AC-450F-BD56-8C8715DB485D}"/>
    <cellStyle name="Normal 25" xfId="24" xr:uid="{2171AEC8-397F-4DE3-8683-784E9D8EA278}"/>
    <cellStyle name="Normal 26" xfId="25" xr:uid="{8DCA7167-0A34-442F-A53C-92F9C5E9DE65}"/>
    <cellStyle name="Normal 27" xfId="26" xr:uid="{209D0E85-CD13-4B25-8B53-29426C6E462F}"/>
    <cellStyle name="Normal 28" xfId="27" xr:uid="{FA8656EC-243F-47DE-A1A5-1CA74E0FC457}"/>
    <cellStyle name="Normal 29" xfId="32" xr:uid="{CF9C027D-CDD1-4424-8218-289CEF695407}"/>
    <cellStyle name="Normal 3" xfId="2" xr:uid="{81C3B396-1F1C-4C05-8764-89D0956E20EB}"/>
    <cellStyle name="Normal 30" xfId="33" xr:uid="{8C0F2474-6E71-4034-BB84-08DE9DD7E7F7}"/>
    <cellStyle name="Normal 31" xfId="34" xr:uid="{74A61B18-5411-4571-81F6-E7DD00A8BA72}"/>
    <cellStyle name="Normal 32" xfId="35" xr:uid="{A4953C7F-1F49-456B-A222-DF5C01BE4E68}"/>
    <cellStyle name="Normal 33" xfId="36" xr:uid="{F76055CD-DCEB-473B-9430-0D134EDAA266}"/>
    <cellStyle name="Normal 34" xfId="37" xr:uid="{37DE7175-5154-4149-9603-CB2E4B87FF05}"/>
    <cellStyle name="Normal 35" xfId="38" xr:uid="{831ED746-547F-48BC-9D1E-6E041F0E7439}"/>
    <cellStyle name="Normal 36" xfId="39" xr:uid="{6621EBDF-2C97-452D-BE7F-67620B66DDFF}"/>
    <cellStyle name="Normal 37" xfId="40" xr:uid="{4C4B7376-FD09-4F17-9FEF-B8163248381C}"/>
    <cellStyle name="Normal 38" xfId="41" xr:uid="{EE37A53E-1A68-44D5-BDB3-4E6B49DEE84F}"/>
    <cellStyle name="Normal 39" xfId="42" xr:uid="{C44C591B-C528-420F-9014-BDA22F01BF68}"/>
    <cellStyle name="Normal 4" xfId="3" xr:uid="{7563C58F-9379-4D20-B4AD-231503220C4B}"/>
    <cellStyle name="Normal 40" xfId="43" xr:uid="{1808A114-EE7B-426F-9DF7-544A846F09F6}"/>
    <cellStyle name="Normal 41" xfId="44" xr:uid="{4B02ACEA-C44D-4164-B11A-EE3205A4C47B}"/>
    <cellStyle name="Normal 42" xfId="45" xr:uid="{8C8D5BD9-D970-49A1-B95B-61E50993B0FF}"/>
    <cellStyle name="Normal 43" xfId="46" xr:uid="{3E4BF0A4-A28E-41E4-933F-0BFF8B3CF803}"/>
    <cellStyle name="Normal 44" xfId="47" xr:uid="{8ACBBA5F-261C-4000-A182-70CA6F4A283C}"/>
    <cellStyle name="Normal 45" xfId="48" xr:uid="{59E841CA-9A98-4A3E-AA1F-780AFDFE93F8}"/>
    <cellStyle name="Normal 46" xfId="49" xr:uid="{8717EC34-B344-4CD1-8356-F9524F42C05A}"/>
    <cellStyle name="Normal 47" xfId="50" xr:uid="{5D6AEE64-8400-4A3A-997B-0D1A0D8B8A62}"/>
    <cellStyle name="Normal 48" xfId="51" xr:uid="{EFA9D414-DFB0-4D3B-AF8C-BF3A89AF995C}"/>
    <cellStyle name="Normal 49" xfId="52" xr:uid="{8BF87B9B-132F-4EC9-B81A-29DE7656F6C9}"/>
    <cellStyle name="Normal 5" xfId="4" xr:uid="{FF175DD7-55C8-4B2A-9C99-38F5A63569C6}"/>
    <cellStyle name="Normal 50" xfId="53" xr:uid="{A2A4E44E-155D-46C1-8E32-FFD00BB17C0A}"/>
    <cellStyle name="Normal 51" xfId="54" xr:uid="{3C2DAEF0-D4AA-410F-9907-AD618414F3DC}"/>
    <cellStyle name="Normal 52" xfId="55" xr:uid="{29112974-98D2-4B53-ACEA-E7BF8404C91D}"/>
    <cellStyle name="Normal 53" xfId="56" xr:uid="{86D70367-5018-4C35-AEA0-E3FC93C4D04C}"/>
    <cellStyle name="Normal 54" xfId="57" xr:uid="{15694996-D9B1-4046-96CB-37B4BCBCA1C0}"/>
    <cellStyle name="Normal 55" xfId="58" xr:uid="{6284A01C-609D-4E31-B0D7-5E6FE02EBDA9}"/>
    <cellStyle name="Normal 57" xfId="59" xr:uid="{3708A80C-6EA1-441A-AFE8-6E2F6CB1FAB8}"/>
    <cellStyle name="Normal 6" xfId="5" xr:uid="{B4C2648C-D00C-41DF-B5DA-63B3F5B917F0}"/>
    <cellStyle name="Normal 7" xfId="6" xr:uid="{42DAB58E-4B40-45E6-83DF-BAE7E5884A9B}"/>
    <cellStyle name="Normal 8" xfId="7" xr:uid="{22FBA5F1-B146-4AAE-B50C-BFD49C881CF1}"/>
    <cellStyle name="Normal 9" xfId="8" xr:uid="{8F7C5B27-7D22-4DF8-B2EF-28CE44D712F1}"/>
    <cellStyle name="Porcentagem" xfId="61" builtinId="5"/>
    <cellStyle name="Porcentagem 2" xfId="31" xr:uid="{1897D09E-94A8-4644-A716-0FE4BE98A1D5}"/>
    <cellStyle name="Vírgula" xfId="60" builtinId="3"/>
    <cellStyle name="Vírgula 2" xfId="28" xr:uid="{B59DBBA5-4456-4EBF-AC1E-5D4255637758}"/>
    <cellStyle name="Vírgula 2 2" xfId="30" xr:uid="{D3B6D128-ECC5-42EB-A551-7F34CE45DCDD}"/>
    <cellStyle name="Vírgula 4" xfId="29" xr:uid="{311EA7C6-18B6-463E-9F87-B0B20B0199D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1062993</xdr:colOff>
      <xdr:row>2</xdr:row>
      <xdr:rowOff>93681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9F8346D-91FF-4F26-A519-743C0ED55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80593" cy="4746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825499</xdr:colOff>
      <xdr:row>1</xdr:row>
      <xdr:rowOff>127000</xdr:rowOff>
    </xdr:from>
    <xdr:to>
      <xdr:col>10</xdr:col>
      <xdr:colOff>206374</xdr:colOff>
      <xdr:row>2</xdr:row>
      <xdr:rowOff>160020</xdr:rowOff>
    </xdr:to>
    <xdr:pic>
      <xdr:nvPicPr>
        <xdr:cNvPr id="3" name="image1.jpeg">
          <a:extLst>
            <a:ext uri="{FF2B5EF4-FFF2-40B4-BE49-F238E27FC236}">
              <a16:creationId xmlns:a16="http://schemas.microsoft.com/office/drawing/2014/main" id="{43E2693D-2CA9-4FB5-A35A-D83E3963696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08124" y="301625"/>
          <a:ext cx="8747125" cy="715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907570</xdr:colOff>
      <xdr:row>0</xdr:row>
      <xdr:rowOff>53915</xdr:rowOff>
    </xdr:from>
    <xdr:to>
      <xdr:col>7</xdr:col>
      <xdr:colOff>341461</xdr:colOff>
      <xdr:row>3</xdr:row>
      <xdr:rowOff>167946</xdr:rowOff>
    </xdr:to>
    <xdr:pic>
      <xdr:nvPicPr>
        <xdr:cNvPr id="3" name="image1.jpeg">
          <a:extLst>
            <a:ext uri="{FF2B5EF4-FFF2-40B4-BE49-F238E27FC236}">
              <a16:creationId xmlns:a16="http://schemas.microsoft.com/office/drawing/2014/main" id="{F9C5B7A7-C00D-4850-91DA-A173FDA7248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0495" y="53915"/>
          <a:ext cx="6182263" cy="653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A758C-D5E2-44B1-87AD-E36004B85770}">
  <dimension ref="A1:J554"/>
  <sheetViews>
    <sheetView showGridLines="0" tabSelected="1" view="pageBreakPreview" zoomScaleNormal="100" zoomScaleSheetLayoutView="100" workbookViewId="0">
      <selection activeCell="A11" sqref="A11"/>
    </sheetView>
  </sheetViews>
  <sheetFormatPr defaultRowHeight="14.25"/>
  <cols>
    <col min="1" max="1" width="7.25" customWidth="1"/>
    <col min="3" max="3" width="69.875" customWidth="1"/>
    <col min="6" max="6" width="12.625" customWidth="1"/>
    <col min="7" max="7" width="10.875" customWidth="1"/>
    <col min="8" max="8" width="12.75" customWidth="1"/>
    <col min="9" max="9" width="19.75" customWidth="1"/>
    <col min="10" max="10" width="0.125" hidden="1" customWidth="1"/>
  </cols>
  <sheetData>
    <row r="1" spans="1:10" ht="15" customHeight="1">
      <c r="A1" s="97" t="s">
        <v>1439</v>
      </c>
      <c r="B1" s="98"/>
      <c r="C1" s="98"/>
      <c r="D1" s="98"/>
      <c r="E1" s="98"/>
      <c r="F1" s="98"/>
      <c r="G1" s="98"/>
      <c r="H1" s="98"/>
      <c r="I1" s="99"/>
    </row>
    <row r="2" spans="1:10" ht="15" customHeight="1">
      <c r="A2" s="100"/>
      <c r="B2" s="101"/>
      <c r="C2" s="101"/>
      <c r="D2" s="101"/>
      <c r="E2" s="101"/>
      <c r="F2" s="101"/>
      <c r="G2" s="101"/>
      <c r="H2" s="101"/>
      <c r="I2" s="102"/>
    </row>
    <row r="3" spans="1:10" ht="15" customHeight="1" thickBot="1">
      <c r="A3" s="103"/>
      <c r="B3" s="104"/>
      <c r="C3" s="104"/>
      <c r="D3" s="104"/>
      <c r="E3" s="104"/>
      <c r="F3" s="104"/>
      <c r="G3" s="104"/>
      <c r="H3" s="104"/>
      <c r="I3" s="105"/>
    </row>
    <row r="4" spans="1:10" ht="15" customHeight="1">
      <c r="A4" s="11"/>
      <c r="B4" s="12"/>
      <c r="C4" s="12"/>
      <c r="D4" s="13"/>
      <c r="E4" s="13"/>
      <c r="F4" s="14"/>
      <c r="G4" s="14"/>
      <c r="H4" s="14"/>
      <c r="I4" s="15"/>
    </row>
    <row r="5" spans="1:10" ht="15" customHeight="1">
      <c r="A5" s="16" t="s">
        <v>1445</v>
      </c>
      <c r="B5" s="17"/>
      <c r="C5" s="17"/>
      <c r="D5" s="18"/>
      <c r="E5" s="19"/>
      <c r="F5" s="20"/>
      <c r="G5" s="21" t="s">
        <v>1440</v>
      </c>
      <c r="H5" s="21"/>
      <c r="I5" s="22">
        <v>0.25</v>
      </c>
    </row>
    <row r="6" spans="1:10" ht="15" customHeight="1" thickBot="1">
      <c r="A6" s="16" t="s">
        <v>1448</v>
      </c>
      <c r="B6" s="17"/>
      <c r="C6" s="17"/>
      <c r="D6" s="18"/>
      <c r="E6" s="19"/>
      <c r="F6" s="20"/>
      <c r="G6" s="21"/>
      <c r="H6" s="21"/>
      <c r="I6" s="23"/>
    </row>
    <row r="7" spans="1:10" ht="15" customHeight="1" thickBot="1">
      <c r="A7" s="16" t="s">
        <v>1447</v>
      </c>
      <c r="B7" s="17"/>
      <c r="C7" s="17"/>
      <c r="D7" s="18"/>
      <c r="E7" s="19"/>
      <c r="F7" s="106" t="s">
        <v>1441</v>
      </c>
      <c r="G7" s="107"/>
      <c r="H7" s="107"/>
      <c r="I7" s="108"/>
    </row>
    <row r="8" spans="1:10" ht="15" customHeight="1">
      <c r="A8" s="16"/>
      <c r="B8" s="17"/>
      <c r="C8" s="17"/>
      <c r="D8" s="18"/>
      <c r="E8" s="24"/>
      <c r="F8" s="25" t="s">
        <v>14</v>
      </c>
      <c r="G8" s="26" t="s">
        <v>1442</v>
      </c>
      <c r="H8" s="26"/>
      <c r="I8" s="27" t="s">
        <v>1443</v>
      </c>
    </row>
    <row r="9" spans="1:10" ht="15" customHeight="1">
      <c r="A9" s="16"/>
      <c r="B9" s="28"/>
      <c r="C9" s="28"/>
      <c r="D9" s="28"/>
      <c r="E9" s="28"/>
      <c r="F9" s="29" t="s">
        <v>1444</v>
      </c>
      <c r="G9" s="30">
        <v>193</v>
      </c>
      <c r="H9" s="30"/>
      <c r="I9" s="31" t="s">
        <v>1443</v>
      </c>
    </row>
    <row r="10" spans="1:10" ht="15" customHeight="1" thickBot="1">
      <c r="A10" s="111" t="s">
        <v>1475</v>
      </c>
      <c r="B10" s="112"/>
      <c r="C10" s="112"/>
      <c r="D10" s="112"/>
      <c r="E10" s="113"/>
      <c r="F10" s="32" t="s">
        <v>26</v>
      </c>
      <c r="G10" s="33" t="s">
        <v>26</v>
      </c>
      <c r="H10" s="33"/>
      <c r="I10" s="34"/>
    </row>
    <row r="11" spans="1:10" ht="15" customHeight="1" thickBot="1">
      <c r="A11" s="35"/>
      <c r="B11" s="36"/>
      <c r="C11" s="36"/>
      <c r="D11" s="37"/>
      <c r="E11" s="38"/>
      <c r="F11" s="39"/>
      <c r="G11" s="40"/>
      <c r="H11" s="40"/>
      <c r="I11" s="41"/>
    </row>
    <row r="12" spans="1:10" ht="15" customHeight="1">
      <c r="A12" s="42"/>
      <c r="B12" s="42"/>
      <c r="C12" s="42"/>
      <c r="D12" s="43" t="s">
        <v>1446</v>
      </c>
      <c r="E12" s="42"/>
      <c r="F12" s="44"/>
      <c r="G12" s="46"/>
      <c r="H12" s="51"/>
      <c r="I12" s="47"/>
    </row>
    <row r="13" spans="1:10" ht="6.95" customHeight="1">
      <c r="A13" s="45"/>
      <c r="B13" s="109" t="s">
        <v>0</v>
      </c>
      <c r="C13" s="109"/>
      <c r="D13" s="109"/>
      <c r="E13" s="109"/>
      <c r="F13" s="109"/>
      <c r="G13" s="109"/>
      <c r="H13" s="52"/>
      <c r="I13" s="45"/>
    </row>
    <row r="14" spans="1:10" ht="16.5">
      <c r="A14" s="2" t="s">
        <v>1</v>
      </c>
      <c r="B14" s="2" t="s">
        <v>2</v>
      </c>
      <c r="C14" s="2" t="s">
        <v>3</v>
      </c>
      <c r="D14" s="2" t="s">
        <v>4</v>
      </c>
      <c r="E14" s="2" t="s">
        <v>5</v>
      </c>
      <c r="F14" s="2" t="s">
        <v>6</v>
      </c>
      <c r="G14" s="2" t="s">
        <v>7</v>
      </c>
      <c r="H14" s="2" t="s">
        <v>1450</v>
      </c>
      <c r="I14" s="2" t="s">
        <v>8</v>
      </c>
    </row>
    <row r="15" spans="1:10">
      <c r="A15" s="3" t="s">
        <v>9</v>
      </c>
      <c r="B15" s="110" t="s">
        <v>10</v>
      </c>
      <c r="C15" s="110"/>
      <c r="D15" s="110"/>
      <c r="E15" s="110"/>
      <c r="F15" s="110"/>
      <c r="G15" s="110"/>
      <c r="H15" s="3"/>
      <c r="I15" s="4">
        <f>SUM(I16:I24)</f>
        <v>344122.22</v>
      </c>
      <c r="J15" s="48">
        <f>ROUND(1.25*I15,2)</f>
        <v>430152.78</v>
      </c>
    </row>
    <row r="16" spans="1:10">
      <c r="A16" s="5" t="s">
        <v>11</v>
      </c>
      <c r="B16" s="6" t="s">
        <v>12</v>
      </c>
      <c r="C16" s="7" t="s">
        <v>13</v>
      </c>
      <c r="D16" s="6" t="s">
        <v>14</v>
      </c>
      <c r="E16" s="6" t="s">
        <v>15</v>
      </c>
      <c r="F16" s="8">
        <v>10</v>
      </c>
      <c r="G16" s="9">
        <v>313.02999999999997</v>
      </c>
      <c r="H16" s="9">
        <f>ROUND(1.25*G16,2)</f>
        <v>391.29</v>
      </c>
      <c r="I16" s="10">
        <f>ROUND(F16*H16,2)</f>
        <v>3912.9</v>
      </c>
      <c r="J16" s="48"/>
    </row>
    <row r="17" spans="1:10">
      <c r="A17" s="5" t="s">
        <v>16</v>
      </c>
      <c r="B17" s="6" t="s">
        <v>17</v>
      </c>
      <c r="C17" s="7" t="s">
        <v>18</v>
      </c>
      <c r="D17" s="6" t="s">
        <v>14</v>
      </c>
      <c r="E17" s="6" t="s">
        <v>15</v>
      </c>
      <c r="F17" s="8">
        <v>99</v>
      </c>
      <c r="G17" s="9">
        <v>94.56</v>
      </c>
      <c r="H17" s="9">
        <f t="shared" ref="H17:H79" si="0">ROUND(1.25*G17,2)</f>
        <v>118.2</v>
      </c>
      <c r="I17" s="10">
        <f>ROUND(F17*H17,2)</f>
        <v>11701.8</v>
      </c>
      <c r="J17" s="48"/>
    </row>
    <row r="18" spans="1:10" ht="16.5">
      <c r="A18" s="5" t="s">
        <v>19</v>
      </c>
      <c r="B18" s="6" t="s">
        <v>20</v>
      </c>
      <c r="C18" s="7" t="s">
        <v>21</v>
      </c>
      <c r="D18" s="6" t="s">
        <v>14</v>
      </c>
      <c r="E18" s="6" t="s">
        <v>22</v>
      </c>
      <c r="F18" s="8">
        <v>1</v>
      </c>
      <c r="G18" s="9">
        <v>1848.92</v>
      </c>
      <c r="H18" s="9">
        <f t="shared" si="0"/>
        <v>2311.15</v>
      </c>
      <c r="I18" s="10">
        <f t="shared" ref="I18:I24" si="1">ROUND(F18*H18,2)</f>
        <v>2311.15</v>
      </c>
      <c r="J18" s="48"/>
    </row>
    <row r="19" spans="1:10">
      <c r="A19" s="5" t="s">
        <v>23</v>
      </c>
      <c r="B19" s="6" t="s">
        <v>24</v>
      </c>
      <c r="C19" s="7" t="s">
        <v>25</v>
      </c>
      <c r="D19" s="6" t="s">
        <v>26</v>
      </c>
      <c r="E19" s="6" t="s">
        <v>22</v>
      </c>
      <c r="F19" s="8">
        <v>1</v>
      </c>
      <c r="G19" s="9">
        <v>2912.87</v>
      </c>
      <c r="H19" s="9">
        <f t="shared" si="0"/>
        <v>3641.09</v>
      </c>
      <c r="I19" s="10">
        <f t="shared" si="1"/>
        <v>3641.09</v>
      </c>
      <c r="J19" s="48"/>
    </row>
    <row r="20" spans="1:10" ht="16.5">
      <c r="A20" s="5" t="s">
        <v>27</v>
      </c>
      <c r="B20" s="6" t="s">
        <v>28</v>
      </c>
      <c r="C20" s="7" t="s">
        <v>29</v>
      </c>
      <c r="D20" s="6" t="s">
        <v>14</v>
      </c>
      <c r="E20" s="6" t="s">
        <v>30</v>
      </c>
      <c r="F20" s="8">
        <v>127.78</v>
      </c>
      <c r="G20" s="9">
        <v>62.6</v>
      </c>
      <c r="H20" s="9">
        <f t="shared" si="0"/>
        <v>78.25</v>
      </c>
      <c r="I20" s="10">
        <f t="shared" si="1"/>
        <v>9998.7900000000009</v>
      </c>
      <c r="J20" s="48"/>
    </row>
    <row r="21" spans="1:10" ht="16.5">
      <c r="A21" s="5" t="s">
        <v>31</v>
      </c>
      <c r="B21" s="6" t="s">
        <v>32</v>
      </c>
      <c r="C21" s="7" t="s">
        <v>33</v>
      </c>
      <c r="D21" s="6" t="s">
        <v>26</v>
      </c>
      <c r="E21" s="6" t="s">
        <v>34</v>
      </c>
      <c r="F21" s="8">
        <v>8</v>
      </c>
      <c r="G21" s="9">
        <v>820</v>
      </c>
      <c r="H21" s="9">
        <f t="shared" si="0"/>
        <v>1025</v>
      </c>
      <c r="I21" s="10">
        <f t="shared" si="1"/>
        <v>8200</v>
      </c>
      <c r="J21" s="48"/>
    </row>
    <row r="22" spans="1:10" ht="16.5">
      <c r="A22" s="5" t="s">
        <v>35</v>
      </c>
      <c r="B22" s="6" t="s">
        <v>36</v>
      </c>
      <c r="C22" s="7" t="s">
        <v>37</v>
      </c>
      <c r="D22" s="6" t="s">
        <v>26</v>
      </c>
      <c r="E22" s="6" t="s">
        <v>34</v>
      </c>
      <c r="F22" s="8">
        <v>8</v>
      </c>
      <c r="G22" s="9">
        <v>640.62</v>
      </c>
      <c r="H22" s="9">
        <f t="shared" si="0"/>
        <v>800.78</v>
      </c>
      <c r="I22" s="10">
        <f t="shared" si="1"/>
        <v>6406.24</v>
      </c>
      <c r="J22" s="48"/>
    </row>
    <row r="23" spans="1:10" ht="16.5">
      <c r="A23" s="5" t="s">
        <v>38</v>
      </c>
      <c r="B23" s="6" t="s">
        <v>39</v>
      </c>
      <c r="C23" s="7" t="s">
        <v>40</v>
      </c>
      <c r="D23" s="6" t="s">
        <v>26</v>
      </c>
      <c r="E23" s="6" t="s">
        <v>34</v>
      </c>
      <c r="F23" s="8">
        <v>8</v>
      </c>
      <c r="G23" s="9">
        <v>1025</v>
      </c>
      <c r="H23" s="9">
        <f t="shared" si="0"/>
        <v>1281.25</v>
      </c>
      <c r="I23" s="10">
        <f t="shared" si="1"/>
        <v>10250</v>
      </c>
      <c r="J23" s="48"/>
    </row>
    <row r="24" spans="1:10">
      <c r="A24" s="5" t="s">
        <v>41</v>
      </c>
      <c r="B24" s="6" t="s">
        <v>42</v>
      </c>
      <c r="C24" s="7" t="s">
        <v>43</v>
      </c>
      <c r="D24" s="6" t="s">
        <v>26</v>
      </c>
      <c r="E24" s="6" t="s">
        <v>22</v>
      </c>
      <c r="F24" s="8">
        <v>1</v>
      </c>
      <c r="G24" s="9">
        <v>230160.2</v>
      </c>
      <c r="H24" s="9">
        <f t="shared" si="0"/>
        <v>287700.25</v>
      </c>
      <c r="I24" s="10">
        <f t="shared" si="1"/>
        <v>287700.25</v>
      </c>
      <c r="J24" s="48"/>
    </row>
    <row r="25" spans="1:10">
      <c r="A25" s="3" t="s">
        <v>44</v>
      </c>
      <c r="B25" s="110" t="s">
        <v>45</v>
      </c>
      <c r="C25" s="110"/>
      <c r="D25" s="110"/>
      <c r="E25" s="110"/>
      <c r="F25" s="110"/>
      <c r="G25" s="110"/>
      <c r="H25" s="9"/>
      <c r="I25" s="4">
        <f>I26+I32+I36</f>
        <v>50287.729999999996</v>
      </c>
      <c r="J25" s="48">
        <f t="shared" ref="J25:J40" si="2">ROUND(1.25*I25,2)</f>
        <v>62859.66</v>
      </c>
    </row>
    <row r="26" spans="1:10">
      <c r="A26" s="3" t="s">
        <v>46</v>
      </c>
      <c r="B26" s="110" t="s">
        <v>47</v>
      </c>
      <c r="C26" s="110"/>
      <c r="D26" s="110"/>
      <c r="E26" s="110"/>
      <c r="F26" s="110"/>
      <c r="G26" s="110"/>
      <c r="H26" s="9"/>
      <c r="I26" s="4">
        <f>SUM(I27:I31)</f>
        <v>47739.119999999995</v>
      </c>
      <c r="J26" s="48"/>
    </row>
    <row r="27" spans="1:10" ht="16.5">
      <c r="A27" s="5" t="s">
        <v>48</v>
      </c>
      <c r="B27" s="6" t="s">
        <v>49</v>
      </c>
      <c r="C27" s="7" t="s">
        <v>50</v>
      </c>
      <c r="D27" s="6" t="s">
        <v>14</v>
      </c>
      <c r="E27" s="6" t="s">
        <v>15</v>
      </c>
      <c r="F27" s="8">
        <v>1575</v>
      </c>
      <c r="G27" s="9">
        <v>0.61</v>
      </c>
      <c r="H27" s="9">
        <f t="shared" si="0"/>
        <v>0.76</v>
      </c>
      <c r="I27" s="10">
        <f>ROUND(F27*H27,2)</f>
        <v>1197</v>
      </c>
      <c r="J27" s="48"/>
    </row>
    <row r="28" spans="1:10" ht="16.5">
      <c r="A28" s="5" t="s">
        <v>51</v>
      </c>
      <c r="B28" s="6" t="s">
        <v>52</v>
      </c>
      <c r="C28" s="7" t="s">
        <v>53</v>
      </c>
      <c r="D28" s="6" t="s">
        <v>14</v>
      </c>
      <c r="E28" s="6" t="s">
        <v>54</v>
      </c>
      <c r="F28" s="8">
        <v>158.44</v>
      </c>
      <c r="G28" s="9">
        <v>67.05</v>
      </c>
      <c r="H28" s="9">
        <f t="shared" si="0"/>
        <v>83.81</v>
      </c>
      <c r="I28" s="10">
        <f>ROUND(F28*H28,2)</f>
        <v>13278.86</v>
      </c>
      <c r="J28" s="48"/>
    </row>
    <row r="29" spans="1:10" ht="16.5">
      <c r="A29" s="5" t="s">
        <v>55</v>
      </c>
      <c r="B29" s="6" t="s">
        <v>56</v>
      </c>
      <c r="C29" s="7" t="s">
        <v>57</v>
      </c>
      <c r="D29" s="6" t="s">
        <v>14</v>
      </c>
      <c r="E29" s="6" t="s">
        <v>54</v>
      </c>
      <c r="F29" s="8">
        <v>250.58</v>
      </c>
      <c r="G29" s="9">
        <v>94.41</v>
      </c>
      <c r="H29" s="9">
        <f t="shared" si="0"/>
        <v>118.01</v>
      </c>
      <c r="I29" s="10">
        <f t="shared" ref="I29:I39" si="3">ROUND(F29*H29,2)</f>
        <v>29570.95</v>
      </c>
      <c r="J29" s="48"/>
    </row>
    <row r="30" spans="1:10">
      <c r="A30" s="5" t="s">
        <v>58</v>
      </c>
      <c r="B30" s="6" t="s">
        <v>59</v>
      </c>
      <c r="C30" s="7" t="s">
        <v>60</v>
      </c>
      <c r="D30" s="6" t="s">
        <v>14</v>
      </c>
      <c r="E30" s="6" t="s">
        <v>15</v>
      </c>
      <c r="F30" s="8">
        <v>107.09</v>
      </c>
      <c r="G30" s="9">
        <v>3.12</v>
      </c>
      <c r="H30" s="9">
        <f t="shared" si="0"/>
        <v>3.9</v>
      </c>
      <c r="I30" s="10">
        <f t="shared" si="3"/>
        <v>417.65</v>
      </c>
      <c r="J30" s="48"/>
    </row>
    <row r="31" spans="1:10" ht="24.75">
      <c r="A31" s="5" t="s">
        <v>61</v>
      </c>
      <c r="B31" s="6" t="s">
        <v>62</v>
      </c>
      <c r="C31" s="7" t="s">
        <v>63</v>
      </c>
      <c r="D31" s="6" t="s">
        <v>14</v>
      </c>
      <c r="E31" s="6" t="s">
        <v>54</v>
      </c>
      <c r="F31" s="8">
        <v>210.86</v>
      </c>
      <c r="G31" s="9">
        <v>12.42</v>
      </c>
      <c r="H31" s="9">
        <f t="shared" si="0"/>
        <v>15.53</v>
      </c>
      <c r="I31" s="10">
        <f t="shared" si="3"/>
        <v>3274.66</v>
      </c>
      <c r="J31" s="48"/>
    </row>
    <row r="32" spans="1:10">
      <c r="A32" s="3" t="s">
        <v>64</v>
      </c>
      <c r="B32" s="110" t="s">
        <v>65</v>
      </c>
      <c r="C32" s="110"/>
      <c r="D32" s="110"/>
      <c r="E32" s="110"/>
      <c r="F32" s="110"/>
      <c r="G32" s="110"/>
      <c r="H32" s="9"/>
      <c r="I32" s="4">
        <f>SUM(I33:I35)</f>
        <v>2079.8900000000003</v>
      </c>
      <c r="J32" s="48"/>
    </row>
    <row r="33" spans="1:10" ht="16.5">
      <c r="A33" s="5" t="s">
        <v>66</v>
      </c>
      <c r="B33" s="6" t="s">
        <v>56</v>
      </c>
      <c r="C33" s="7" t="s">
        <v>57</v>
      </c>
      <c r="D33" s="6" t="s">
        <v>14</v>
      </c>
      <c r="E33" s="6" t="s">
        <v>54</v>
      </c>
      <c r="F33" s="8">
        <v>15.68</v>
      </c>
      <c r="G33" s="9">
        <v>94.41</v>
      </c>
      <c r="H33" s="9">
        <f t="shared" si="0"/>
        <v>118.01</v>
      </c>
      <c r="I33" s="10">
        <f t="shared" si="3"/>
        <v>1850.4</v>
      </c>
      <c r="J33" s="48"/>
    </row>
    <row r="34" spans="1:10">
      <c r="A34" s="5" t="s">
        <v>67</v>
      </c>
      <c r="B34" s="6" t="s">
        <v>59</v>
      </c>
      <c r="C34" s="7" t="s">
        <v>60</v>
      </c>
      <c r="D34" s="6" t="s">
        <v>14</v>
      </c>
      <c r="E34" s="6" t="s">
        <v>15</v>
      </c>
      <c r="F34" s="8">
        <v>13.37</v>
      </c>
      <c r="G34" s="9">
        <v>3.12</v>
      </c>
      <c r="H34" s="9">
        <f t="shared" si="0"/>
        <v>3.9</v>
      </c>
      <c r="I34" s="10">
        <f t="shared" si="3"/>
        <v>52.14</v>
      </c>
      <c r="J34" s="48"/>
    </row>
    <row r="35" spans="1:10" ht="24.75">
      <c r="A35" s="5" t="s">
        <v>68</v>
      </c>
      <c r="B35" s="6" t="s">
        <v>62</v>
      </c>
      <c r="C35" s="7" t="s">
        <v>63</v>
      </c>
      <c r="D35" s="6" t="s">
        <v>14</v>
      </c>
      <c r="E35" s="6" t="s">
        <v>54</v>
      </c>
      <c r="F35" s="8">
        <v>11.42</v>
      </c>
      <c r="G35" s="9">
        <v>12.42</v>
      </c>
      <c r="H35" s="9">
        <f t="shared" si="0"/>
        <v>15.53</v>
      </c>
      <c r="I35" s="10">
        <f t="shared" si="3"/>
        <v>177.35</v>
      </c>
      <c r="J35" s="48"/>
    </row>
    <row r="36" spans="1:10">
      <c r="A36" s="3" t="s">
        <v>69</v>
      </c>
      <c r="B36" s="110" t="s">
        <v>70</v>
      </c>
      <c r="C36" s="110"/>
      <c r="D36" s="110"/>
      <c r="E36" s="110"/>
      <c r="F36" s="110"/>
      <c r="G36" s="110"/>
      <c r="H36" s="9"/>
      <c r="I36" s="4">
        <f>SUM(I37:I39)</f>
        <v>468.72</v>
      </c>
      <c r="J36" s="48"/>
    </row>
    <row r="37" spans="1:10" ht="16.5">
      <c r="A37" s="5" t="s">
        <v>71</v>
      </c>
      <c r="B37" s="6" t="s">
        <v>56</v>
      </c>
      <c r="C37" s="7" t="s">
        <v>57</v>
      </c>
      <c r="D37" s="6" t="s">
        <v>14</v>
      </c>
      <c r="E37" s="6" t="s">
        <v>54</v>
      </c>
      <c r="F37" s="8">
        <v>3.65</v>
      </c>
      <c r="G37" s="9">
        <v>94.41</v>
      </c>
      <c r="H37" s="9">
        <f t="shared" si="0"/>
        <v>118.01</v>
      </c>
      <c r="I37" s="10">
        <f t="shared" si="3"/>
        <v>430.74</v>
      </c>
      <c r="J37" s="48"/>
    </row>
    <row r="38" spans="1:10">
      <c r="A38" s="5" t="s">
        <v>72</v>
      </c>
      <c r="B38" s="6" t="s">
        <v>59</v>
      </c>
      <c r="C38" s="7" t="s">
        <v>60</v>
      </c>
      <c r="D38" s="6" t="s">
        <v>14</v>
      </c>
      <c r="E38" s="6" t="s">
        <v>15</v>
      </c>
      <c r="F38" s="8">
        <v>4.84</v>
      </c>
      <c r="G38" s="9">
        <v>3.12</v>
      </c>
      <c r="H38" s="9">
        <f t="shared" si="0"/>
        <v>3.9</v>
      </c>
      <c r="I38" s="10">
        <f t="shared" si="3"/>
        <v>18.88</v>
      </c>
      <c r="J38" s="48"/>
    </row>
    <row r="39" spans="1:10" ht="24.75">
      <c r="A39" s="5" t="s">
        <v>73</v>
      </c>
      <c r="B39" s="6" t="s">
        <v>62</v>
      </c>
      <c r="C39" s="7" t="s">
        <v>63</v>
      </c>
      <c r="D39" s="6" t="s">
        <v>14</v>
      </c>
      <c r="E39" s="6" t="s">
        <v>54</v>
      </c>
      <c r="F39" s="8">
        <v>1.23</v>
      </c>
      <c r="G39" s="9">
        <v>12.42</v>
      </c>
      <c r="H39" s="9">
        <f t="shared" si="0"/>
        <v>15.53</v>
      </c>
      <c r="I39" s="10">
        <f t="shared" si="3"/>
        <v>19.100000000000001</v>
      </c>
      <c r="J39" s="48"/>
    </row>
    <row r="40" spans="1:10">
      <c r="A40" s="3" t="s">
        <v>74</v>
      </c>
      <c r="B40" s="110" t="s">
        <v>75</v>
      </c>
      <c r="C40" s="110"/>
      <c r="D40" s="110"/>
      <c r="E40" s="110"/>
      <c r="F40" s="110"/>
      <c r="G40" s="110"/>
      <c r="H40" s="9">
        <f t="shared" si="0"/>
        <v>0</v>
      </c>
      <c r="I40" s="4">
        <f>I41+I50+I59+I69+I75</f>
        <v>173513.93</v>
      </c>
      <c r="J40" s="48">
        <f t="shared" si="2"/>
        <v>216892.41</v>
      </c>
    </row>
    <row r="41" spans="1:10">
      <c r="A41" s="3" t="s">
        <v>76</v>
      </c>
      <c r="B41" s="110" t="s">
        <v>77</v>
      </c>
      <c r="C41" s="110"/>
      <c r="D41" s="110"/>
      <c r="E41" s="110"/>
      <c r="F41" s="110"/>
      <c r="G41" s="110"/>
      <c r="H41" s="9">
        <f t="shared" si="0"/>
        <v>0</v>
      </c>
      <c r="I41" s="4">
        <f>SUM(I42:I49)</f>
        <v>53221.55</v>
      </c>
      <c r="J41" s="48"/>
    </row>
    <row r="42" spans="1:10">
      <c r="A42" s="5" t="s">
        <v>78</v>
      </c>
      <c r="B42" s="6" t="s">
        <v>79</v>
      </c>
      <c r="C42" s="7" t="s">
        <v>80</v>
      </c>
      <c r="D42" s="6" t="s">
        <v>14</v>
      </c>
      <c r="E42" s="6" t="s">
        <v>15</v>
      </c>
      <c r="F42" s="8">
        <v>46.65</v>
      </c>
      <c r="G42" s="9">
        <v>47.8</v>
      </c>
      <c r="H42" s="9">
        <f t="shared" si="0"/>
        <v>59.75</v>
      </c>
      <c r="I42" s="10">
        <f t="shared" ref="I42:I79" si="4">ROUND(F42*H42,2)</f>
        <v>2787.34</v>
      </c>
      <c r="J42" s="48"/>
    </row>
    <row r="43" spans="1:10" ht="16.5">
      <c r="A43" s="5" t="s">
        <v>81</v>
      </c>
      <c r="B43" s="6" t="s">
        <v>82</v>
      </c>
      <c r="C43" s="7" t="s">
        <v>83</v>
      </c>
      <c r="D43" s="6" t="s">
        <v>14</v>
      </c>
      <c r="E43" s="6" t="s">
        <v>15</v>
      </c>
      <c r="F43" s="8">
        <v>131.71</v>
      </c>
      <c r="G43" s="9">
        <v>81.16</v>
      </c>
      <c r="H43" s="9">
        <f t="shared" si="0"/>
        <v>101.45</v>
      </c>
      <c r="I43" s="10">
        <f t="shared" si="4"/>
        <v>13361.98</v>
      </c>
      <c r="J43" s="48"/>
    </row>
    <row r="44" spans="1:10">
      <c r="A44" s="5" t="s">
        <v>84</v>
      </c>
      <c r="B44" s="6" t="s">
        <v>85</v>
      </c>
      <c r="C44" s="7" t="s">
        <v>86</v>
      </c>
      <c r="D44" s="6" t="s">
        <v>14</v>
      </c>
      <c r="E44" s="6" t="s">
        <v>87</v>
      </c>
      <c r="F44" s="8">
        <v>317.2</v>
      </c>
      <c r="G44" s="9">
        <v>15.12</v>
      </c>
      <c r="H44" s="9">
        <f t="shared" si="0"/>
        <v>18.899999999999999</v>
      </c>
      <c r="I44" s="10">
        <f t="shared" si="4"/>
        <v>5995.08</v>
      </c>
      <c r="J44" s="48"/>
    </row>
    <row r="45" spans="1:10">
      <c r="A45" s="5" t="s">
        <v>88</v>
      </c>
      <c r="B45" s="6" t="s">
        <v>89</v>
      </c>
      <c r="C45" s="7" t="s">
        <v>90</v>
      </c>
      <c r="D45" s="6" t="s">
        <v>14</v>
      </c>
      <c r="E45" s="6" t="s">
        <v>87</v>
      </c>
      <c r="F45" s="8">
        <v>41.25</v>
      </c>
      <c r="G45" s="9">
        <v>13.97</v>
      </c>
      <c r="H45" s="9">
        <f t="shared" si="0"/>
        <v>17.46</v>
      </c>
      <c r="I45" s="10">
        <f t="shared" si="4"/>
        <v>720.23</v>
      </c>
      <c r="J45" s="48"/>
    </row>
    <row r="46" spans="1:10">
      <c r="A46" s="5" t="s">
        <v>91</v>
      </c>
      <c r="B46" s="6" t="s">
        <v>92</v>
      </c>
      <c r="C46" s="7" t="s">
        <v>93</v>
      </c>
      <c r="D46" s="6" t="s">
        <v>14</v>
      </c>
      <c r="E46" s="6" t="s">
        <v>87</v>
      </c>
      <c r="F46" s="8">
        <v>366.94</v>
      </c>
      <c r="G46" s="9">
        <v>12.46</v>
      </c>
      <c r="H46" s="9">
        <f t="shared" si="0"/>
        <v>15.58</v>
      </c>
      <c r="I46" s="10">
        <f t="shared" si="4"/>
        <v>5716.93</v>
      </c>
      <c r="J46" s="48"/>
    </row>
    <row r="47" spans="1:10" ht="16.5">
      <c r="A47" s="5" t="s">
        <v>94</v>
      </c>
      <c r="B47" s="6" t="s">
        <v>95</v>
      </c>
      <c r="C47" s="7" t="s">
        <v>96</v>
      </c>
      <c r="D47" s="6" t="s">
        <v>14</v>
      </c>
      <c r="E47" s="6" t="s">
        <v>87</v>
      </c>
      <c r="F47" s="8">
        <v>225</v>
      </c>
      <c r="G47" s="9">
        <v>10.58</v>
      </c>
      <c r="H47" s="9">
        <f t="shared" si="0"/>
        <v>13.23</v>
      </c>
      <c r="I47" s="10">
        <f t="shared" si="4"/>
        <v>2976.75</v>
      </c>
      <c r="J47" s="48"/>
    </row>
    <row r="48" spans="1:10" ht="16.5">
      <c r="A48" s="5" t="s">
        <v>97</v>
      </c>
      <c r="B48" s="6" t="s">
        <v>98</v>
      </c>
      <c r="C48" s="7" t="s">
        <v>99</v>
      </c>
      <c r="D48" s="6" t="s">
        <v>14</v>
      </c>
      <c r="E48" s="6" t="s">
        <v>87</v>
      </c>
      <c r="F48" s="8">
        <v>134.38</v>
      </c>
      <c r="G48" s="9">
        <v>16.47</v>
      </c>
      <c r="H48" s="9">
        <f t="shared" si="0"/>
        <v>20.59</v>
      </c>
      <c r="I48" s="10">
        <f t="shared" si="4"/>
        <v>2766.88</v>
      </c>
      <c r="J48" s="48"/>
    </row>
    <row r="49" spans="1:10">
      <c r="A49" s="5" t="s">
        <v>100</v>
      </c>
      <c r="B49" s="6" t="s">
        <v>101</v>
      </c>
      <c r="C49" s="7" t="s">
        <v>102</v>
      </c>
      <c r="D49" s="6" t="s">
        <v>14</v>
      </c>
      <c r="E49" s="6" t="s">
        <v>54</v>
      </c>
      <c r="F49" s="8">
        <v>15.55</v>
      </c>
      <c r="G49" s="9">
        <v>972.16</v>
      </c>
      <c r="H49" s="9">
        <f t="shared" si="0"/>
        <v>1215.2</v>
      </c>
      <c r="I49" s="10">
        <f t="shared" si="4"/>
        <v>18896.36</v>
      </c>
      <c r="J49" s="48"/>
    </row>
    <row r="50" spans="1:10">
      <c r="A50" s="3" t="s">
        <v>103</v>
      </c>
      <c r="B50" s="110" t="s">
        <v>104</v>
      </c>
      <c r="C50" s="110"/>
      <c r="D50" s="110"/>
      <c r="E50" s="110"/>
      <c r="F50" s="110"/>
      <c r="G50" s="110"/>
      <c r="H50" s="9"/>
      <c r="I50" s="4">
        <f>SUM(I51:I58)</f>
        <v>94315.39</v>
      </c>
      <c r="J50" s="48"/>
    </row>
    <row r="51" spans="1:10">
      <c r="A51" s="5" t="s">
        <v>105</v>
      </c>
      <c r="B51" s="6" t="s">
        <v>79</v>
      </c>
      <c r="C51" s="7" t="s">
        <v>80</v>
      </c>
      <c r="D51" s="6" t="s">
        <v>14</v>
      </c>
      <c r="E51" s="6" t="s">
        <v>15</v>
      </c>
      <c r="F51" s="8">
        <v>60.44</v>
      </c>
      <c r="G51" s="9">
        <v>47.8</v>
      </c>
      <c r="H51" s="9">
        <f t="shared" si="0"/>
        <v>59.75</v>
      </c>
      <c r="I51" s="10">
        <f t="shared" si="4"/>
        <v>3611.29</v>
      </c>
      <c r="J51" s="48"/>
    </row>
    <row r="52" spans="1:10">
      <c r="A52" s="5" t="s">
        <v>106</v>
      </c>
      <c r="B52" s="6" t="s">
        <v>107</v>
      </c>
      <c r="C52" s="7" t="s">
        <v>108</v>
      </c>
      <c r="D52" s="6" t="s">
        <v>14</v>
      </c>
      <c r="E52" s="6" t="s">
        <v>54</v>
      </c>
      <c r="F52" s="8">
        <v>3.89</v>
      </c>
      <c r="G52" s="9">
        <v>956.1</v>
      </c>
      <c r="H52" s="9">
        <f t="shared" si="0"/>
        <v>1195.1300000000001</v>
      </c>
      <c r="I52" s="10">
        <f t="shared" si="4"/>
        <v>4649.0600000000004</v>
      </c>
      <c r="J52" s="48"/>
    </row>
    <row r="53" spans="1:10" ht="16.5">
      <c r="A53" s="5" t="s">
        <v>109</v>
      </c>
      <c r="B53" s="6" t="s">
        <v>82</v>
      </c>
      <c r="C53" s="7" t="s">
        <v>83</v>
      </c>
      <c r="D53" s="6" t="s">
        <v>14</v>
      </c>
      <c r="E53" s="6" t="s">
        <v>15</v>
      </c>
      <c r="F53" s="8">
        <v>349.55</v>
      </c>
      <c r="G53" s="9">
        <v>81.16</v>
      </c>
      <c r="H53" s="9">
        <f t="shared" si="0"/>
        <v>101.45</v>
      </c>
      <c r="I53" s="10">
        <f t="shared" si="4"/>
        <v>35461.85</v>
      </c>
      <c r="J53" s="48"/>
    </row>
    <row r="54" spans="1:10">
      <c r="A54" s="5" t="s">
        <v>110</v>
      </c>
      <c r="B54" s="6" t="s">
        <v>89</v>
      </c>
      <c r="C54" s="7" t="s">
        <v>90</v>
      </c>
      <c r="D54" s="6" t="s">
        <v>14</v>
      </c>
      <c r="E54" s="6" t="s">
        <v>87</v>
      </c>
      <c r="F54" s="8">
        <v>660.1</v>
      </c>
      <c r="G54" s="9">
        <v>13.97</v>
      </c>
      <c r="H54" s="9">
        <f t="shared" si="0"/>
        <v>17.46</v>
      </c>
      <c r="I54" s="10">
        <f t="shared" si="4"/>
        <v>11525.35</v>
      </c>
      <c r="J54" s="48"/>
    </row>
    <row r="55" spans="1:10">
      <c r="A55" s="5" t="s">
        <v>111</v>
      </c>
      <c r="B55" s="6" t="s">
        <v>92</v>
      </c>
      <c r="C55" s="7" t="s">
        <v>93</v>
      </c>
      <c r="D55" s="6" t="s">
        <v>14</v>
      </c>
      <c r="E55" s="6" t="s">
        <v>87</v>
      </c>
      <c r="F55" s="8">
        <v>113.6</v>
      </c>
      <c r="G55" s="9">
        <v>12.46</v>
      </c>
      <c r="H55" s="9">
        <f t="shared" si="0"/>
        <v>15.58</v>
      </c>
      <c r="I55" s="10">
        <f t="shared" si="4"/>
        <v>1769.89</v>
      </c>
      <c r="J55" s="48"/>
    </row>
    <row r="56" spans="1:10" ht="16.5">
      <c r="A56" s="5" t="s">
        <v>112</v>
      </c>
      <c r="B56" s="6" t="s">
        <v>95</v>
      </c>
      <c r="C56" s="7" t="s">
        <v>96</v>
      </c>
      <c r="D56" s="6" t="s">
        <v>14</v>
      </c>
      <c r="E56" s="6" t="s">
        <v>87</v>
      </c>
      <c r="F56" s="8">
        <v>26.41</v>
      </c>
      <c r="G56" s="9">
        <v>10.58</v>
      </c>
      <c r="H56" s="9">
        <f t="shared" si="0"/>
        <v>13.23</v>
      </c>
      <c r="I56" s="10">
        <f t="shared" si="4"/>
        <v>349.4</v>
      </c>
      <c r="J56" s="48"/>
    </row>
    <row r="57" spans="1:10">
      <c r="A57" s="5" t="s">
        <v>113</v>
      </c>
      <c r="B57" s="6" t="s">
        <v>114</v>
      </c>
      <c r="C57" s="7" t="s">
        <v>115</v>
      </c>
      <c r="D57" s="6" t="s">
        <v>14</v>
      </c>
      <c r="E57" s="6" t="s">
        <v>87</v>
      </c>
      <c r="F57" s="8">
        <v>356.91</v>
      </c>
      <c r="G57" s="9">
        <v>19.5</v>
      </c>
      <c r="H57" s="9">
        <f t="shared" si="0"/>
        <v>24.38</v>
      </c>
      <c r="I57" s="10">
        <f t="shared" si="4"/>
        <v>8701.4699999999993</v>
      </c>
      <c r="J57" s="48"/>
    </row>
    <row r="58" spans="1:10" ht="16.5">
      <c r="A58" s="5" t="s">
        <v>116</v>
      </c>
      <c r="B58" s="6" t="s">
        <v>117</v>
      </c>
      <c r="C58" s="7" t="s">
        <v>118</v>
      </c>
      <c r="D58" s="6" t="s">
        <v>14</v>
      </c>
      <c r="E58" s="6" t="s">
        <v>54</v>
      </c>
      <c r="F58" s="8">
        <v>24.18</v>
      </c>
      <c r="G58" s="9">
        <v>934.56</v>
      </c>
      <c r="H58" s="9">
        <f t="shared" si="0"/>
        <v>1168.2</v>
      </c>
      <c r="I58" s="10">
        <f t="shared" si="4"/>
        <v>28247.08</v>
      </c>
      <c r="J58" s="48"/>
    </row>
    <row r="59" spans="1:10">
      <c r="A59" s="3" t="s">
        <v>119</v>
      </c>
      <c r="B59" s="110" t="s">
        <v>120</v>
      </c>
      <c r="C59" s="110"/>
      <c r="D59" s="110"/>
      <c r="E59" s="110"/>
      <c r="F59" s="110"/>
      <c r="G59" s="110"/>
      <c r="H59" s="9"/>
      <c r="I59" s="4">
        <f>SUM(I60:I68)</f>
        <v>10646.91</v>
      </c>
      <c r="J59" s="48"/>
    </row>
    <row r="60" spans="1:10" ht="16.5">
      <c r="A60" s="5" t="s">
        <v>121</v>
      </c>
      <c r="B60" s="6" t="s">
        <v>122</v>
      </c>
      <c r="C60" s="7" t="s">
        <v>123</v>
      </c>
      <c r="D60" s="6" t="s">
        <v>14</v>
      </c>
      <c r="E60" s="6" t="s">
        <v>30</v>
      </c>
      <c r="F60" s="8">
        <v>35</v>
      </c>
      <c r="G60" s="9">
        <v>71.040000000000006</v>
      </c>
      <c r="H60" s="9">
        <f t="shared" si="0"/>
        <v>88.8</v>
      </c>
      <c r="I60" s="10">
        <f t="shared" si="4"/>
        <v>3108</v>
      </c>
      <c r="J60" s="48"/>
    </row>
    <row r="61" spans="1:10">
      <c r="A61" s="5" t="s">
        <v>124</v>
      </c>
      <c r="B61" s="6" t="s">
        <v>125</v>
      </c>
      <c r="C61" s="7" t="s">
        <v>126</v>
      </c>
      <c r="D61" s="6" t="s">
        <v>14</v>
      </c>
      <c r="E61" s="6" t="s">
        <v>22</v>
      </c>
      <c r="F61" s="8">
        <v>5</v>
      </c>
      <c r="G61" s="9">
        <v>15.7</v>
      </c>
      <c r="H61" s="9">
        <f t="shared" si="0"/>
        <v>19.63</v>
      </c>
      <c r="I61" s="10">
        <f t="shared" si="4"/>
        <v>98.15</v>
      </c>
      <c r="J61" s="48"/>
    </row>
    <row r="62" spans="1:10">
      <c r="A62" s="5" t="s">
        <v>127</v>
      </c>
      <c r="B62" s="6" t="s">
        <v>79</v>
      </c>
      <c r="C62" s="7" t="s">
        <v>80</v>
      </c>
      <c r="D62" s="6" t="s">
        <v>14</v>
      </c>
      <c r="E62" s="6" t="s">
        <v>15</v>
      </c>
      <c r="F62" s="8">
        <v>4.84</v>
      </c>
      <c r="G62" s="9">
        <v>47.8</v>
      </c>
      <c r="H62" s="9">
        <f t="shared" si="0"/>
        <v>59.75</v>
      </c>
      <c r="I62" s="10">
        <f t="shared" si="4"/>
        <v>289.19</v>
      </c>
      <c r="J62" s="48"/>
    </row>
    <row r="63" spans="1:10" ht="16.5">
      <c r="A63" s="5" t="s">
        <v>128</v>
      </c>
      <c r="B63" s="6" t="s">
        <v>129</v>
      </c>
      <c r="C63" s="7" t="s">
        <v>130</v>
      </c>
      <c r="D63" s="6" t="s">
        <v>14</v>
      </c>
      <c r="E63" s="6" t="s">
        <v>15</v>
      </c>
      <c r="F63" s="8">
        <v>4.4000000000000004</v>
      </c>
      <c r="G63" s="9">
        <v>132.07</v>
      </c>
      <c r="H63" s="9">
        <f t="shared" si="0"/>
        <v>165.09</v>
      </c>
      <c r="I63" s="10">
        <f t="shared" si="4"/>
        <v>726.4</v>
      </c>
      <c r="J63" s="48"/>
    </row>
    <row r="64" spans="1:10">
      <c r="A64" s="5" t="s">
        <v>131</v>
      </c>
      <c r="B64" s="6" t="s">
        <v>132</v>
      </c>
      <c r="C64" s="7" t="s">
        <v>133</v>
      </c>
      <c r="D64" s="6" t="s">
        <v>14</v>
      </c>
      <c r="E64" s="6" t="s">
        <v>87</v>
      </c>
      <c r="F64" s="8">
        <v>116.61</v>
      </c>
      <c r="G64" s="9">
        <v>13.71</v>
      </c>
      <c r="H64" s="9">
        <f t="shared" si="0"/>
        <v>17.14</v>
      </c>
      <c r="I64" s="10">
        <f t="shared" si="4"/>
        <v>1998.7</v>
      </c>
      <c r="J64" s="48"/>
    </row>
    <row r="65" spans="1:10" ht="16.5">
      <c r="A65" s="5" t="s">
        <v>134</v>
      </c>
      <c r="B65" s="6" t="s">
        <v>95</v>
      </c>
      <c r="C65" s="7" t="s">
        <v>96</v>
      </c>
      <c r="D65" s="6" t="s">
        <v>14</v>
      </c>
      <c r="E65" s="6" t="s">
        <v>87</v>
      </c>
      <c r="F65" s="8">
        <v>83.78</v>
      </c>
      <c r="G65" s="9">
        <v>10.58</v>
      </c>
      <c r="H65" s="9">
        <f t="shared" si="0"/>
        <v>13.23</v>
      </c>
      <c r="I65" s="10">
        <f t="shared" si="4"/>
        <v>1108.4100000000001</v>
      </c>
      <c r="J65" s="48"/>
    </row>
    <row r="66" spans="1:10">
      <c r="A66" s="5" t="s">
        <v>135</v>
      </c>
      <c r="B66" s="6" t="s">
        <v>136</v>
      </c>
      <c r="C66" s="7" t="s">
        <v>137</v>
      </c>
      <c r="D66" s="6" t="s">
        <v>14</v>
      </c>
      <c r="E66" s="6" t="s">
        <v>87</v>
      </c>
      <c r="F66" s="8">
        <v>13.87</v>
      </c>
      <c r="G66" s="9">
        <v>9.93</v>
      </c>
      <c r="H66" s="9">
        <f t="shared" si="0"/>
        <v>12.41</v>
      </c>
      <c r="I66" s="10">
        <f t="shared" si="4"/>
        <v>172.13</v>
      </c>
      <c r="J66" s="48"/>
    </row>
    <row r="67" spans="1:10">
      <c r="A67" s="5" t="s">
        <v>138</v>
      </c>
      <c r="B67" s="6" t="s">
        <v>114</v>
      </c>
      <c r="C67" s="7" t="s">
        <v>115</v>
      </c>
      <c r="D67" s="6" t="s">
        <v>14</v>
      </c>
      <c r="E67" s="6" t="s">
        <v>87</v>
      </c>
      <c r="F67" s="8">
        <v>13.08</v>
      </c>
      <c r="G67" s="9">
        <v>19.5</v>
      </c>
      <c r="H67" s="9">
        <f t="shared" si="0"/>
        <v>24.38</v>
      </c>
      <c r="I67" s="10">
        <f t="shared" si="4"/>
        <v>318.89</v>
      </c>
      <c r="J67" s="48"/>
    </row>
    <row r="68" spans="1:10" ht="16.5">
      <c r="A68" s="5" t="s">
        <v>139</v>
      </c>
      <c r="B68" s="6" t="s">
        <v>117</v>
      </c>
      <c r="C68" s="7" t="s">
        <v>118</v>
      </c>
      <c r="D68" s="6" t="s">
        <v>14</v>
      </c>
      <c r="E68" s="6" t="s">
        <v>54</v>
      </c>
      <c r="F68" s="8">
        <v>2.42</v>
      </c>
      <c r="G68" s="9">
        <v>934.56</v>
      </c>
      <c r="H68" s="9">
        <f t="shared" si="0"/>
        <v>1168.2</v>
      </c>
      <c r="I68" s="10">
        <f t="shared" si="4"/>
        <v>2827.04</v>
      </c>
      <c r="J68" s="48"/>
    </row>
    <row r="69" spans="1:10">
      <c r="A69" s="3" t="s">
        <v>140</v>
      </c>
      <c r="B69" s="110" t="s">
        <v>141</v>
      </c>
      <c r="C69" s="110"/>
      <c r="D69" s="110"/>
      <c r="E69" s="110"/>
      <c r="F69" s="110"/>
      <c r="G69" s="110"/>
      <c r="H69" s="9"/>
      <c r="I69" s="4">
        <f>SUM(I70:I74)</f>
        <v>3392.1800000000003</v>
      </c>
      <c r="J69" s="48"/>
    </row>
    <row r="70" spans="1:10" ht="16.5">
      <c r="A70" s="5" t="s">
        <v>142</v>
      </c>
      <c r="B70" s="6" t="s">
        <v>122</v>
      </c>
      <c r="C70" s="7" t="s">
        <v>123</v>
      </c>
      <c r="D70" s="6" t="s">
        <v>14</v>
      </c>
      <c r="E70" s="6" t="s">
        <v>30</v>
      </c>
      <c r="F70" s="8">
        <v>17.5</v>
      </c>
      <c r="G70" s="9">
        <v>71.040000000000006</v>
      </c>
      <c r="H70" s="9">
        <f t="shared" si="0"/>
        <v>88.8</v>
      </c>
      <c r="I70" s="10">
        <f t="shared" si="4"/>
        <v>1554</v>
      </c>
      <c r="J70" s="48"/>
    </row>
    <row r="71" spans="1:10">
      <c r="A71" s="5" t="s">
        <v>143</v>
      </c>
      <c r="B71" s="6" t="s">
        <v>79</v>
      </c>
      <c r="C71" s="7" t="s">
        <v>80</v>
      </c>
      <c r="D71" s="6" t="s">
        <v>14</v>
      </c>
      <c r="E71" s="6" t="s">
        <v>15</v>
      </c>
      <c r="F71" s="8">
        <v>1.25</v>
      </c>
      <c r="G71" s="9">
        <v>47.8</v>
      </c>
      <c r="H71" s="9">
        <f t="shared" si="0"/>
        <v>59.75</v>
      </c>
      <c r="I71" s="10">
        <f t="shared" si="4"/>
        <v>74.69</v>
      </c>
      <c r="J71" s="48"/>
    </row>
    <row r="72" spans="1:10" ht="16.5">
      <c r="A72" s="5" t="s">
        <v>144</v>
      </c>
      <c r="B72" s="6" t="s">
        <v>129</v>
      </c>
      <c r="C72" s="7" t="s">
        <v>130</v>
      </c>
      <c r="D72" s="6" t="s">
        <v>14</v>
      </c>
      <c r="E72" s="6" t="s">
        <v>15</v>
      </c>
      <c r="F72" s="8">
        <v>5</v>
      </c>
      <c r="G72" s="9">
        <v>132.07</v>
      </c>
      <c r="H72" s="9">
        <f t="shared" si="0"/>
        <v>165.09</v>
      </c>
      <c r="I72" s="10">
        <f t="shared" si="4"/>
        <v>825.45</v>
      </c>
      <c r="J72" s="48"/>
    </row>
    <row r="73" spans="1:10">
      <c r="A73" s="5" t="s">
        <v>145</v>
      </c>
      <c r="B73" s="6" t="s">
        <v>146</v>
      </c>
      <c r="C73" s="7" t="s">
        <v>147</v>
      </c>
      <c r="D73" s="6" t="s">
        <v>14</v>
      </c>
      <c r="E73" s="6" t="s">
        <v>87</v>
      </c>
      <c r="F73" s="8">
        <v>10.19</v>
      </c>
      <c r="G73" s="9">
        <v>15.86</v>
      </c>
      <c r="H73" s="9">
        <f t="shared" si="0"/>
        <v>19.829999999999998</v>
      </c>
      <c r="I73" s="10">
        <f t="shared" si="4"/>
        <v>202.07</v>
      </c>
      <c r="J73" s="48"/>
    </row>
    <row r="74" spans="1:10" ht="16.5">
      <c r="A74" s="5" t="s">
        <v>148</v>
      </c>
      <c r="B74" s="6" t="s">
        <v>117</v>
      </c>
      <c r="C74" s="7" t="s">
        <v>118</v>
      </c>
      <c r="D74" s="6" t="s">
        <v>14</v>
      </c>
      <c r="E74" s="6" t="s">
        <v>54</v>
      </c>
      <c r="F74" s="8">
        <v>0.63</v>
      </c>
      <c r="G74" s="9">
        <v>934.56</v>
      </c>
      <c r="H74" s="9">
        <f t="shared" si="0"/>
        <v>1168.2</v>
      </c>
      <c r="I74" s="10">
        <f t="shared" si="4"/>
        <v>735.97</v>
      </c>
      <c r="J74" s="48"/>
    </row>
    <row r="75" spans="1:10">
      <c r="A75" s="3" t="s">
        <v>149</v>
      </c>
      <c r="B75" s="110" t="s">
        <v>150</v>
      </c>
      <c r="C75" s="110"/>
      <c r="D75" s="110"/>
      <c r="E75" s="110"/>
      <c r="F75" s="110"/>
      <c r="G75" s="110"/>
      <c r="H75" s="9">
        <f t="shared" si="0"/>
        <v>0</v>
      </c>
      <c r="I75" s="4">
        <f>SUM(I76:I79)</f>
        <v>11937.900000000001</v>
      </c>
      <c r="J75" s="48"/>
    </row>
    <row r="76" spans="1:10">
      <c r="A76" s="5" t="s">
        <v>151</v>
      </c>
      <c r="B76" s="6" t="s">
        <v>79</v>
      </c>
      <c r="C76" s="7" t="s">
        <v>80</v>
      </c>
      <c r="D76" s="6" t="s">
        <v>14</v>
      </c>
      <c r="E76" s="6" t="s">
        <v>15</v>
      </c>
      <c r="F76" s="8">
        <v>13.25</v>
      </c>
      <c r="G76" s="9">
        <v>47.8</v>
      </c>
      <c r="H76" s="9">
        <f t="shared" si="0"/>
        <v>59.75</v>
      </c>
      <c r="I76" s="10">
        <f t="shared" si="4"/>
        <v>791.69</v>
      </c>
      <c r="J76" s="48"/>
    </row>
    <row r="77" spans="1:10" ht="16.5">
      <c r="A77" s="5" t="s">
        <v>152</v>
      </c>
      <c r="B77" s="6" t="s">
        <v>153</v>
      </c>
      <c r="C77" s="7" t="s">
        <v>154</v>
      </c>
      <c r="D77" s="6" t="s">
        <v>14</v>
      </c>
      <c r="E77" s="6" t="s">
        <v>15</v>
      </c>
      <c r="F77" s="8">
        <v>44.97</v>
      </c>
      <c r="G77" s="9">
        <v>96.49</v>
      </c>
      <c r="H77" s="9">
        <f t="shared" si="0"/>
        <v>120.61</v>
      </c>
      <c r="I77" s="10">
        <f t="shared" si="4"/>
        <v>5423.83</v>
      </c>
      <c r="J77" s="48"/>
    </row>
    <row r="78" spans="1:10">
      <c r="A78" s="5" t="s">
        <v>155</v>
      </c>
      <c r="B78" s="6" t="s">
        <v>89</v>
      </c>
      <c r="C78" s="7" t="s">
        <v>90</v>
      </c>
      <c r="D78" s="6" t="s">
        <v>14</v>
      </c>
      <c r="E78" s="6" t="s">
        <v>87</v>
      </c>
      <c r="F78" s="8">
        <v>84.2</v>
      </c>
      <c r="G78" s="9">
        <v>13.97</v>
      </c>
      <c r="H78" s="9">
        <f t="shared" si="0"/>
        <v>17.46</v>
      </c>
      <c r="I78" s="10">
        <f t="shared" si="4"/>
        <v>1470.13</v>
      </c>
      <c r="J78" s="48"/>
    </row>
    <row r="79" spans="1:10" ht="16.5">
      <c r="A79" s="5" t="s">
        <v>156</v>
      </c>
      <c r="B79" s="6" t="s">
        <v>117</v>
      </c>
      <c r="C79" s="7" t="s">
        <v>118</v>
      </c>
      <c r="D79" s="6" t="s">
        <v>14</v>
      </c>
      <c r="E79" s="6" t="s">
        <v>54</v>
      </c>
      <c r="F79" s="8">
        <v>3.64</v>
      </c>
      <c r="G79" s="9">
        <v>934.56</v>
      </c>
      <c r="H79" s="9">
        <f t="shared" si="0"/>
        <v>1168.2</v>
      </c>
      <c r="I79" s="10">
        <f t="shared" si="4"/>
        <v>4252.25</v>
      </c>
      <c r="J79" s="48"/>
    </row>
    <row r="80" spans="1:10">
      <c r="A80" s="3" t="s">
        <v>157</v>
      </c>
      <c r="B80" s="110" t="s">
        <v>158</v>
      </c>
      <c r="C80" s="110"/>
      <c r="D80" s="110"/>
      <c r="E80" s="110"/>
      <c r="F80" s="110"/>
      <c r="G80" s="110"/>
      <c r="H80" s="9"/>
      <c r="I80" s="4">
        <f>I81+I87+I93+I95+I100+I107+I109</f>
        <v>418743.47</v>
      </c>
      <c r="J80" s="48">
        <f t="shared" ref="J80:J135" si="5">ROUND(1.25*I80,2)</f>
        <v>523429.34</v>
      </c>
    </row>
    <row r="81" spans="1:10">
      <c r="A81" s="3" t="s">
        <v>159</v>
      </c>
      <c r="B81" s="110" t="s">
        <v>160</v>
      </c>
      <c r="C81" s="110"/>
      <c r="D81" s="110"/>
      <c r="E81" s="110"/>
      <c r="F81" s="110"/>
      <c r="G81" s="110"/>
      <c r="H81" s="9"/>
      <c r="I81" s="4">
        <f>SUM(I82:I86)</f>
        <v>63796.89</v>
      </c>
      <c r="J81" s="48"/>
    </row>
    <row r="82" spans="1:10" ht="16.5">
      <c r="A82" s="5" t="s">
        <v>161</v>
      </c>
      <c r="B82" s="6" t="s">
        <v>162</v>
      </c>
      <c r="C82" s="7" t="s">
        <v>163</v>
      </c>
      <c r="D82" s="6" t="s">
        <v>14</v>
      </c>
      <c r="E82" s="6" t="s">
        <v>15</v>
      </c>
      <c r="F82" s="8">
        <v>333.34</v>
      </c>
      <c r="G82" s="9">
        <v>52.81</v>
      </c>
      <c r="H82" s="9">
        <f t="shared" ref="H82:H143" si="6">ROUND(1.25*G82,2)</f>
        <v>66.010000000000005</v>
      </c>
      <c r="I82" s="10">
        <f t="shared" ref="I82:I108" si="7">ROUND(F82*H82,2)</f>
        <v>22003.77</v>
      </c>
      <c r="J82" s="48"/>
    </row>
    <row r="83" spans="1:10" ht="16.5">
      <c r="A83" s="5" t="s">
        <v>164</v>
      </c>
      <c r="B83" s="6" t="s">
        <v>165</v>
      </c>
      <c r="C83" s="7" t="s">
        <v>166</v>
      </c>
      <c r="D83" s="6" t="s">
        <v>14</v>
      </c>
      <c r="E83" s="6" t="s">
        <v>87</v>
      </c>
      <c r="F83" s="8">
        <v>839.33</v>
      </c>
      <c r="G83" s="9">
        <v>10.82</v>
      </c>
      <c r="H83" s="9">
        <f t="shared" si="6"/>
        <v>13.53</v>
      </c>
      <c r="I83" s="10">
        <f t="shared" si="7"/>
        <v>11356.13</v>
      </c>
      <c r="J83" s="48"/>
    </row>
    <row r="84" spans="1:10" ht="16.5">
      <c r="A84" s="5" t="s">
        <v>167</v>
      </c>
      <c r="B84" s="6" t="s">
        <v>168</v>
      </c>
      <c r="C84" s="7" t="s">
        <v>169</v>
      </c>
      <c r="D84" s="6" t="s">
        <v>14</v>
      </c>
      <c r="E84" s="6" t="s">
        <v>87</v>
      </c>
      <c r="F84" s="8">
        <v>312.88</v>
      </c>
      <c r="G84" s="9">
        <v>9.1</v>
      </c>
      <c r="H84" s="9">
        <f t="shared" si="6"/>
        <v>11.38</v>
      </c>
      <c r="I84" s="10">
        <f t="shared" si="7"/>
        <v>3560.57</v>
      </c>
      <c r="J84" s="48"/>
    </row>
    <row r="85" spans="1:10" ht="16.5">
      <c r="A85" s="5" t="s">
        <v>170</v>
      </c>
      <c r="B85" s="6" t="s">
        <v>171</v>
      </c>
      <c r="C85" s="7" t="s">
        <v>172</v>
      </c>
      <c r="D85" s="6" t="s">
        <v>14</v>
      </c>
      <c r="E85" s="6" t="s">
        <v>87</v>
      </c>
      <c r="F85" s="8">
        <v>450.22</v>
      </c>
      <c r="G85" s="9">
        <v>13.82</v>
      </c>
      <c r="H85" s="9">
        <f t="shared" si="6"/>
        <v>17.28</v>
      </c>
      <c r="I85" s="10">
        <f t="shared" si="7"/>
        <v>7779.8</v>
      </c>
      <c r="J85" s="48"/>
    </row>
    <row r="86" spans="1:10">
      <c r="A86" s="5" t="s">
        <v>173</v>
      </c>
      <c r="B86" s="6" t="s">
        <v>174</v>
      </c>
      <c r="C86" s="7" t="s">
        <v>175</v>
      </c>
      <c r="D86" s="6" t="s">
        <v>14</v>
      </c>
      <c r="E86" s="6" t="s">
        <v>54</v>
      </c>
      <c r="F86" s="8">
        <v>18.25</v>
      </c>
      <c r="G86" s="9">
        <v>837.11</v>
      </c>
      <c r="H86" s="9">
        <f t="shared" si="6"/>
        <v>1046.3900000000001</v>
      </c>
      <c r="I86" s="10">
        <f t="shared" si="7"/>
        <v>19096.62</v>
      </c>
      <c r="J86" s="48"/>
    </row>
    <row r="87" spans="1:10">
      <c r="A87" s="3" t="s">
        <v>176</v>
      </c>
      <c r="B87" s="110" t="s">
        <v>177</v>
      </c>
      <c r="C87" s="110"/>
      <c r="D87" s="110"/>
      <c r="E87" s="110"/>
      <c r="F87" s="110"/>
      <c r="G87" s="110"/>
      <c r="H87" s="9">
        <f t="shared" si="6"/>
        <v>0</v>
      </c>
      <c r="I87" s="4">
        <f>SUM(I88:I92)</f>
        <v>65100.92</v>
      </c>
      <c r="J87" s="48"/>
    </row>
    <row r="88" spans="1:10" ht="16.5">
      <c r="A88" s="5" t="s">
        <v>178</v>
      </c>
      <c r="B88" s="6" t="s">
        <v>162</v>
      </c>
      <c r="C88" s="7" t="s">
        <v>163</v>
      </c>
      <c r="D88" s="6" t="s">
        <v>14</v>
      </c>
      <c r="E88" s="6" t="s">
        <v>15</v>
      </c>
      <c r="F88" s="8">
        <v>344.1</v>
      </c>
      <c r="G88" s="9">
        <v>52.81</v>
      </c>
      <c r="H88" s="9">
        <f t="shared" si="6"/>
        <v>66.010000000000005</v>
      </c>
      <c r="I88" s="10">
        <f t="shared" si="7"/>
        <v>22714.04</v>
      </c>
      <c r="J88" s="48"/>
    </row>
    <row r="89" spans="1:10" ht="16.5">
      <c r="A89" s="5" t="s">
        <v>179</v>
      </c>
      <c r="B89" s="6" t="s">
        <v>180</v>
      </c>
      <c r="C89" s="7" t="s">
        <v>181</v>
      </c>
      <c r="D89" s="6" t="s">
        <v>14</v>
      </c>
      <c r="E89" s="6" t="s">
        <v>87</v>
      </c>
      <c r="F89" s="8">
        <v>675.91</v>
      </c>
      <c r="G89" s="9">
        <v>12.12</v>
      </c>
      <c r="H89" s="9">
        <f t="shared" si="6"/>
        <v>15.15</v>
      </c>
      <c r="I89" s="10">
        <f t="shared" si="7"/>
        <v>10240.040000000001</v>
      </c>
      <c r="J89" s="48"/>
    </row>
    <row r="90" spans="1:10" ht="16.5">
      <c r="A90" s="5" t="s">
        <v>182</v>
      </c>
      <c r="B90" s="6" t="s">
        <v>165</v>
      </c>
      <c r="C90" s="7" t="s">
        <v>166</v>
      </c>
      <c r="D90" s="6" t="s">
        <v>14</v>
      </c>
      <c r="E90" s="6" t="s">
        <v>87</v>
      </c>
      <c r="F90" s="8">
        <v>9.64</v>
      </c>
      <c r="G90" s="9">
        <v>10.82</v>
      </c>
      <c r="H90" s="9">
        <f t="shared" si="6"/>
        <v>13.53</v>
      </c>
      <c r="I90" s="10">
        <f t="shared" si="7"/>
        <v>130.43</v>
      </c>
      <c r="J90" s="48"/>
    </row>
    <row r="91" spans="1:10" ht="16.5">
      <c r="A91" s="5" t="s">
        <v>183</v>
      </c>
      <c r="B91" s="6" t="s">
        <v>171</v>
      </c>
      <c r="C91" s="7" t="s">
        <v>172</v>
      </c>
      <c r="D91" s="6" t="s">
        <v>14</v>
      </c>
      <c r="E91" s="6" t="s">
        <v>87</v>
      </c>
      <c r="F91" s="8">
        <v>365.31</v>
      </c>
      <c r="G91" s="9">
        <v>13.82</v>
      </c>
      <c r="H91" s="9">
        <f t="shared" si="6"/>
        <v>17.28</v>
      </c>
      <c r="I91" s="10">
        <f t="shared" si="7"/>
        <v>6312.56</v>
      </c>
      <c r="J91" s="48"/>
    </row>
    <row r="92" spans="1:10" ht="16.5">
      <c r="A92" s="5" t="s">
        <v>184</v>
      </c>
      <c r="B92" s="6" t="s">
        <v>185</v>
      </c>
      <c r="C92" s="7" t="s">
        <v>186</v>
      </c>
      <c r="D92" s="6" t="s">
        <v>14</v>
      </c>
      <c r="E92" s="6" t="s">
        <v>54</v>
      </c>
      <c r="F92" s="8">
        <v>24.55</v>
      </c>
      <c r="G92" s="9">
        <v>837.6</v>
      </c>
      <c r="H92" s="9">
        <f t="shared" si="6"/>
        <v>1047</v>
      </c>
      <c r="I92" s="10">
        <f t="shared" si="7"/>
        <v>25703.85</v>
      </c>
      <c r="J92" s="48"/>
    </row>
    <row r="93" spans="1:10">
      <c r="A93" s="3" t="s">
        <v>187</v>
      </c>
      <c r="B93" s="110" t="s">
        <v>188</v>
      </c>
      <c r="C93" s="110"/>
      <c r="D93" s="110"/>
      <c r="E93" s="110"/>
      <c r="F93" s="110"/>
      <c r="G93" s="110"/>
      <c r="H93" s="9"/>
      <c r="I93" s="4">
        <f>I94</f>
        <v>4846.8900000000003</v>
      </c>
      <c r="J93" s="48"/>
    </row>
    <row r="94" spans="1:10">
      <c r="A94" s="5" t="s">
        <v>189</v>
      </c>
      <c r="B94" s="6" t="s">
        <v>190</v>
      </c>
      <c r="C94" s="7" t="s">
        <v>191</v>
      </c>
      <c r="D94" s="6" t="s">
        <v>14</v>
      </c>
      <c r="E94" s="6" t="s">
        <v>30</v>
      </c>
      <c r="F94" s="8">
        <v>124.12</v>
      </c>
      <c r="G94" s="9">
        <v>31.24</v>
      </c>
      <c r="H94" s="9">
        <f t="shared" si="6"/>
        <v>39.049999999999997</v>
      </c>
      <c r="I94" s="10">
        <f t="shared" si="7"/>
        <v>4846.8900000000003</v>
      </c>
      <c r="J94" s="48"/>
    </row>
    <row r="95" spans="1:10">
      <c r="A95" s="3" t="s">
        <v>192</v>
      </c>
      <c r="B95" s="110" t="s">
        <v>193</v>
      </c>
      <c r="C95" s="110"/>
      <c r="D95" s="110"/>
      <c r="E95" s="110"/>
      <c r="F95" s="110"/>
      <c r="G95" s="110"/>
      <c r="H95" s="9"/>
      <c r="I95" s="4">
        <f>SUM(I96:I99)</f>
        <v>2884.87</v>
      </c>
      <c r="J95" s="48"/>
    </row>
    <row r="96" spans="1:10" ht="16.5">
      <c r="A96" s="5" t="s">
        <v>194</v>
      </c>
      <c r="B96" s="6" t="s">
        <v>162</v>
      </c>
      <c r="C96" s="7" t="s">
        <v>163</v>
      </c>
      <c r="D96" s="6" t="s">
        <v>14</v>
      </c>
      <c r="E96" s="6" t="s">
        <v>15</v>
      </c>
      <c r="F96" s="8">
        <v>18</v>
      </c>
      <c r="G96" s="9">
        <v>52.81</v>
      </c>
      <c r="H96" s="9">
        <f t="shared" si="6"/>
        <v>66.010000000000005</v>
      </c>
      <c r="I96" s="10">
        <f t="shared" si="7"/>
        <v>1188.18</v>
      </c>
      <c r="J96" s="48"/>
    </row>
    <row r="97" spans="1:10" ht="16.5">
      <c r="A97" s="5" t="s">
        <v>195</v>
      </c>
      <c r="B97" s="6" t="s">
        <v>180</v>
      </c>
      <c r="C97" s="7" t="s">
        <v>181</v>
      </c>
      <c r="D97" s="6" t="s">
        <v>14</v>
      </c>
      <c r="E97" s="6" t="s">
        <v>87</v>
      </c>
      <c r="F97" s="8">
        <v>43.92</v>
      </c>
      <c r="G97" s="9">
        <v>12.12</v>
      </c>
      <c r="H97" s="9">
        <f t="shared" si="6"/>
        <v>15.15</v>
      </c>
      <c r="I97" s="10">
        <f t="shared" si="7"/>
        <v>665.39</v>
      </c>
      <c r="J97" s="48"/>
    </row>
    <row r="98" spans="1:10" ht="16.5">
      <c r="A98" s="5" t="s">
        <v>196</v>
      </c>
      <c r="B98" s="6" t="s">
        <v>171</v>
      </c>
      <c r="C98" s="7" t="s">
        <v>172</v>
      </c>
      <c r="D98" s="6" t="s">
        <v>14</v>
      </c>
      <c r="E98" s="6" t="s">
        <v>87</v>
      </c>
      <c r="F98" s="8">
        <v>13.66</v>
      </c>
      <c r="G98" s="9">
        <v>13.82</v>
      </c>
      <c r="H98" s="9">
        <f t="shared" si="6"/>
        <v>17.28</v>
      </c>
      <c r="I98" s="10">
        <f t="shared" si="7"/>
        <v>236.04</v>
      </c>
      <c r="J98" s="48"/>
    </row>
    <row r="99" spans="1:10">
      <c r="A99" s="5" t="s">
        <v>197</v>
      </c>
      <c r="B99" s="6" t="s">
        <v>174</v>
      </c>
      <c r="C99" s="7" t="s">
        <v>175</v>
      </c>
      <c r="D99" s="6" t="s">
        <v>14</v>
      </c>
      <c r="E99" s="6" t="s">
        <v>54</v>
      </c>
      <c r="F99" s="8">
        <v>0.76</v>
      </c>
      <c r="G99" s="9">
        <v>837.11</v>
      </c>
      <c r="H99" s="9">
        <f t="shared" si="6"/>
        <v>1046.3900000000001</v>
      </c>
      <c r="I99" s="10">
        <f t="shared" si="7"/>
        <v>795.26</v>
      </c>
      <c r="J99" s="48"/>
    </row>
    <row r="100" spans="1:10">
      <c r="A100" s="3" t="s">
        <v>198</v>
      </c>
      <c r="B100" s="110" t="s">
        <v>199</v>
      </c>
      <c r="C100" s="110"/>
      <c r="D100" s="110"/>
      <c r="E100" s="110"/>
      <c r="F100" s="110"/>
      <c r="G100" s="110"/>
      <c r="H100" s="9"/>
      <c r="I100" s="4">
        <f>SUM(I101:I106)</f>
        <v>3773.35</v>
      </c>
      <c r="J100" s="48"/>
    </row>
    <row r="101" spans="1:10" ht="16.5">
      <c r="A101" s="5" t="s">
        <v>200</v>
      </c>
      <c r="B101" s="6" t="s">
        <v>162</v>
      </c>
      <c r="C101" s="7" t="s">
        <v>163</v>
      </c>
      <c r="D101" s="6" t="s">
        <v>14</v>
      </c>
      <c r="E101" s="6" t="s">
        <v>15</v>
      </c>
      <c r="F101" s="8">
        <v>19.239999999999998</v>
      </c>
      <c r="G101" s="9">
        <v>52.81</v>
      </c>
      <c r="H101" s="9">
        <f t="shared" si="6"/>
        <v>66.010000000000005</v>
      </c>
      <c r="I101" s="10">
        <f t="shared" si="7"/>
        <v>1270.03</v>
      </c>
      <c r="J101" s="48"/>
    </row>
    <row r="102" spans="1:10" ht="16.5">
      <c r="A102" s="5" t="s">
        <v>201</v>
      </c>
      <c r="B102" s="6" t="s">
        <v>202</v>
      </c>
      <c r="C102" s="7" t="s">
        <v>203</v>
      </c>
      <c r="D102" s="6" t="s">
        <v>14</v>
      </c>
      <c r="E102" s="6" t="s">
        <v>87</v>
      </c>
      <c r="F102" s="8">
        <v>15.26</v>
      </c>
      <c r="G102" s="9">
        <v>12.95</v>
      </c>
      <c r="H102" s="9">
        <f t="shared" si="6"/>
        <v>16.190000000000001</v>
      </c>
      <c r="I102" s="10">
        <f t="shared" si="7"/>
        <v>247.06</v>
      </c>
      <c r="J102" s="48"/>
    </row>
    <row r="103" spans="1:10" ht="16.5">
      <c r="A103" s="5" t="s">
        <v>204</v>
      </c>
      <c r="B103" s="6" t="s">
        <v>180</v>
      </c>
      <c r="C103" s="7" t="s">
        <v>181</v>
      </c>
      <c r="D103" s="6" t="s">
        <v>14</v>
      </c>
      <c r="E103" s="6" t="s">
        <v>87</v>
      </c>
      <c r="F103" s="8">
        <v>19.45</v>
      </c>
      <c r="G103" s="9">
        <v>12.12</v>
      </c>
      <c r="H103" s="9">
        <f t="shared" si="6"/>
        <v>15.15</v>
      </c>
      <c r="I103" s="10">
        <f t="shared" si="7"/>
        <v>294.67</v>
      </c>
      <c r="J103" s="48"/>
    </row>
    <row r="104" spans="1:10" ht="16.5">
      <c r="A104" s="5" t="s">
        <v>205</v>
      </c>
      <c r="B104" s="6" t="s">
        <v>165</v>
      </c>
      <c r="C104" s="7" t="s">
        <v>166</v>
      </c>
      <c r="D104" s="6" t="s">
        <v>14</v>
      </c>
      <c r="E104" s="6" t="s">
        <v>87</v>
      </c>
      <c r="F104" s="8">
        <v>28.01</v>
      </c>
      <c r="G104" s="9">
        <v>10.82</v>
      </c>
      <c r="H104" s="9">
        <f t="shared" si="6"/>
        <v>13.53</v>
      </c>
      <c r="I104" s="10">
        <f t="shared" si="7"/>
        <v>378.98</v>
      </c>
      <c r="J104" s="48"/>
    </row>
    <row r="105" spans="1:10" ht="16.5">
      <c r="A105" s="5" t="s">
        <v>206</v>
      </c>
      <c r="B105" s="6" t="s">
        <v>171</v>
      </c>
      <c r="C105" s="7" t="s">
        <v>172</v>
      </c>
      <c r="D105" s="6" t="s">
        <v>14</v>
      </c>
      <c r="E105" s="6" t="s">
        <v>87</v>
      </c>
      <c r="F105" s="8">
        <v>17.059999999999999</v>
      </c>
      <c r="G105" s="9">
        <v>13.82</v>
      </c>
      <c r="H105" s="9">
        <f t="shared" si="6"/>
        <v>17.28</v>
      </c>
      <c r="I105" s="10">
        <f t="shared" si="7"/>
        <v>294.8</v>
      </c>
      <c r="J105" s="48"/>
    </row>
    <row r="106" spans="1:10" ht="16.5">
      <c r="A106" s="5" t="s">
        <v>207</v>
      </c>
      <c r="B106" s="6" t="s">
        <v>185</v>
      </c>
      <c r="C106" s="7" t="s">
        <v>186</v>
      </c>
      <c r="D106" s="6" t="s">
        <v>14</v>
      </c>
      <c r="E106" s="6" t="s">
        <v>54</v>
      </c>
      <c r="F106" s="8">
        <v>1.23</v>
      </c>
      <c r="G106" s="9">
        <v>837.6</v>
      </c>
      <c r="H106" s="9">
        <f t="shared" si="6"/>
        <v>1047</v>
      </c>
      <c r="I106" s="10">
        <f t="shared" si="7"/>
        <v>1287.81</v>
      </c>
      <c r="J106" s="48"/>
    </row>
    <row r="107" spans="1:10">
      <c r="A107" s="3" t="s">
        <v>208</v>
      </c>
      <c r="B107" s="110" t="s">
        <v>209</v>
      </c>
      <c r="C107" s="110"/>
      <c r="D107" s="110"/>
      <c r="E107" s="110"/>
      <c r="F107" s="110"/>
      <c r="G107" s="110"/>
      <c r="H107" s="9"/>
      <c r="I107" s="4">
        <f>I108</f>
        <v>163623.07</v>
      </c>
      <c r="J107" s="48"/>
    </row>
    <row r="108" spans="1:10" ht="16.5">
      <c r="A108" s="5" t="s">
        <v>210</v>
      </c>
      <c r="B108" s="6" t="s">
        <v>211</v>
      </c>
      <c r="C108" s="7" t="s">
        <v>212</v>
      </c>
      <c r="D108" s="6" t="s">
        <v>14</v>
      </c>
      <c r="E108" s="6" t="s">
        <v>87</v>
      </c>
      <c r="F108" s="8">
        <v>9693.31</v>
      </c>
      <c r="G108" s="9">
        <v>13.5</v>
      </c>
      <c r="H108" s="9">
        <f t="shared" si="6"/>
        <v>16.88</v>
      </c>
      <c r="I108" s="10">
        <f t="shared" si="7"/>
        <v>163623.07</v>
      </c>
      <c r="J108" s="48"/>
    </row>
    <row r="109" spans="1:10">
      <c r="A109" s="3" t="s">
        <v>213</v>
      </c>
      <c r="B109" s="110" t="s">
        <v>214</v>
      </c>
      <c r="C109" s="110"/>
      <c r="D109" s="110"/>
      <c r="E109" s="110"/>
      <c r="F109" s="110"/>
      <c r="G109" s="110"/>
      <c r="H109" s="9"/>
      <c r="I109" s="4">
        <f>I110+I115</f>
        <v>114717.48000000001</v>
      </c>
      <c r="J109" s="48"/>
    </row>
    <row r="110" spans="1:10">
      <c r="A110" s="3" t="s">
        <v>215</v>
      </c>
      <c r="B110" s="110" t="s">
        <v>216</v>
      </c>
      <c r="C110" s="110"/>
      <c r="D110" s="110"/>
      <c r="E110" s="110"/>
      <c r="F110" s="110"/>
      <c r="G110" s="110"/>
      <c r="H110" s="9"/>
      <c r="I110" s="4">
        <f>SUM(I111:I114)</f>
        <v>86568.540000000008</v>
      </c>
      <c r="J110" s="48"/>
    </row>
    <row r="111" spans="1:10" ht="16.5">
      <c r="A111" s="5" t="s">
        <v>217</v>
      </c>
      <c r="B111" s="6" t="s">
        <v>218</v>
      </c>
      <c r="C111" s="7" t="s">
        <v>219</v>
      </c>
      <c r="D111" s="6" t="s">
        <v>14</v>
      </c>
      <c r="E111" s="6" t="s">
        <v>15</v>
      </c>
      <c r="F111" s="8">
        <v>783.72</v>
      </c>
      <c r="G111" s="9">
        <v>3.33</v>
      </c>
      <c r="H111" s="9">
        <f t="shared" si="6"/>
        <v>4.16</v>
      </c>
      <c r="I111" s="10">
        <f t="shared" ref="I111:I114" si="8">ROUND(F111*H111,2)</f>
        <v>3260.28</v>
      </c>
      <c r="J111" s="48"/>
    </row>
    <row r="112" spans="1:10">
      <c r="A112" s="5" t="s">
        <v>220</v>
      </c>
      <c r="B112" s="6" t="s">
        <v>221</v>
      </c>
      <c r="C112" s="7" t="s">
        <v>222</v>
      </c>
      <c r="D112" s="6" t="s">
        <v>14</v>
      </c>
      <c r="E112" s="6" t="s">
        <v>54</v>
      </c>
      <c r="F112" s="8">
        <v>39.19</v>
      </c>
      <c r="G112" s="9">
        <v>373.5</v>
      </c>
      <c r="H112" s="9">
        <f t="shared" si="6"/>
        <v>466.88</v>
      </c>
      <c r="I112" s="10">
        <f t="shared" si="8"/>
        <v>18297.03</v>
      </c>
      <c r="J112" s="48"/>
    </row>
    <row r="113" spans="1:10">
      <c r="A113" s="5" t="s">
        <v>223</v>
      </c>
      <c r="B113" s="6" t="s">
        <v>224</v>
      </c>
      <c r="C113" s="7" t="s">
        <v>225</v>
      </c>
      <c r="D113" s="6" t="s">
        <v>14</v>
      </c>
      <c r="E113" s="6" t="s">
        <v>15</v>
      </c>
      <c r="F113" s="8">
        <v>783.72</v>
      </c>
      <c r="G113" s="9">
        <v>2.3199999999999998</v>
      </c>
      <c r="H113" s="9">
        <f t="shared" si="6"/>
        <v>2.9</v>
      </c>
      <c r="I113" s="10">
        <f t="shared" si="8"/>
        <v>2272.79</v>
      </c>
      <c r="J113" s="48"/>
    </row>
    <row r="114" spans="1:10" ht="16.5">
      <c r="A114" s="5" t="s">
        <v>226</v>
      </c>
      <c r="B114" s="6" t="s">
        <v>227</v>
      </c>
      <c r="C114" s="7" t="s">
        <v>228</v>
      </c>
      <c r="D114" s="6" t="s">
        <v>14</v>
      </c>
      <c r="E114" s="6" t="s">
        <v>54</v>
      </c>
      <c r="F114" s="8">
        <v>54.86</v>
      </c>
      <c r="G114" s="9">
        <v>914.89</v>
      </c>
      <c r="H114" s="9">
        <f t="shared" si="6"/>
        <v>1143.6099999999999</v>
      </c>
      <c r="I114" s="10">
        <f t="shared" si="8"/>
        <v>62738.44</v>
      </c>
      <c r="J114" s="48"/>
    </row>
    <row r="115" spans="1:10">
      <c r="A115" s="3" t="s">
        <v>229</v>
      </c>
      <c r="B115" s="110" t="s">
        <v>230</v>
      </c>
      <c r="C115" s="110"/>
      <c r="D115" s="110"/>
      <c r="E115" s="110"/>
      <c r="F115" s="110"/>
      <c r="G115" s="110"/>
      <c r="H115" s="9">
        <f t="shared" si="6"/>
        <v>0</v>
      </c>
      <c r="I115" s="4">
        <f>SUM(I116:I119)</f>
        <v>28148.940000000002</v>
      </c>
      <c r="J115" s="48"/>
    </row>
    <row r="116" spans="1:10" ht="16.5">
      <c r="A116" s="5" t="s">
        <v>231</v>
      </c>
      <c r="B116" s="6" t="s">
        <v>218</v>
      </c>
      <c r="C116" s="7" t="s">
        <v>219</v>
      </c>
      <c r="D116" s="6" t="s">
        <v>14</v>
      </c>
      <c r="E116" s="6" t="s">
        <v>15</v>
      </c>
      <c r="F116" s="8">
        <v>254.8</v>
      </c>
      <c r="G116" s="9">
        <v>3.33</v>
      </c>
      <c r="H116" s="9">
        <f t="shared" si="6"/>
        <v>4.16</v>
      </c>
      <c r="I116" s="10">
        <f t="shared" ref="I116:I119" si="9">ROUND(F116*H116,2)</f>
        <v>1059.97</v>
      </c>
      <c r="J116" s="48"/>
    </row>
    <row r="117" spans="1:10">
      <c r="A117" s="5" t="s">
        <v>232</v>
      </c>
      <c r="B117" s="6" t="s">
        <v>221</v>
      </c>
      <c r="C117" s="7" t="s">
        <v>222</v>
      </c>
      <c r="D117" s="6" t="s">
        <v>14</v>
      </c>
      <c r="E117" s="6" t="s">
        <v>54</v>
      </c>
      <c r="F117" s="8">
        <v>12.74</v>
      </c>
      <c r="G117" s="9">
        <v>373.5</v>
      </c>
      <c r="H117" s="9">
        <f t="shared" si="6"/>
        <v>466.88</v>
      </c>
      <c r="I117" s="10">
        <f t="shared" si="9"/>
        <v>5948.05</v>
      </c>
      <c r="J117" s="48"/>
    </row>
    <row r="118" spans="1:10">
      <c r="A118" s="5" t="s">
        <v>233</v>
      </c>
      <c r="B118" s="6" t="s">
        <v>224</v>
      </c>
      <c r="C118" s="7" t="s">
        <v>225</v>
      </c>
      <c r="D118" s="6" t="s">
        <v>14</v>
      </c>
      <c r="E118" s="6" t="s">
        <v>15</v>
      </c>
      <c r="F118" s="8">
        <v>254.8</v>
      </c>
      <c r="G118" s="9">
        <v>2.3199999999999998</v>
      </c>
      <c r="H118" s="9">
        <f t="shared" si="6"/>
        <v>2.9</v>
      </c>
      <c r="I118" s="10">
        <f t="shared" si="9"/>
        <v>738.92</v>
      </c>
      <c r="J118" s="48"/>
    </row>
    <row r="119" spans="1:10" ht="16.5">
      <c r="A119" s="5" t="s">
        <v>234</v>
      </c>
      <c r="B119" s="6" t="s">
        <v>227</v>
      </c>
      <c r="C119" s="7" t="s">
        <v>228</v>
      </c>
      <c r="D119" s="6" t="s">
        <v>14</v>
      </c>
      <c r="E119" s="6" t="s">
        <v>54</v>
      </c>
      <c r="F119" s="8">
        <v>17.84</v>
      </c>
      <c r="G119" s="9">
        <v>914.89</v>
      </c>
      <c r="H119" s="9">
        <f t="shared" si="6"/>
        <v>1143.6099999999999</v>
      </c>
      <c r="I119" s="10">
        <f t="shared" si="9"/>
        <v>20402</v>
      </c>
      <c r="J119" s="48"/>
    </row>
    <row r="120" spans="1:10">
      <c r="A120" s="3" t="s">
        <v>235</v>
      </c>
      <c r="B120" s="110" t="s">
        <v>236</v>
      </c>
      <c r="C120" s="110"/>
      <c r="D120" s="110"/>
      <c r="E120" s="110"/>
      <c r="F120" s="110"/>
      <c r="G120" s="110"/>
      <c r="H120" s="9"/>
      <c r="I120" s="4">
        <f>I121+I123+I129+I131</f>
        <v>246016.15000000002</v>
      </c>
      <c r="J120" s="48">
        <f t="shared" si="5"/>
        <v>307520.19</v>
      </c>
    </row>
    <row r="121" spans="1:10">
      <c r="A121" s="3" t="s">
        <v>237</v>
      </c>
      <c r="B121" s="110" t="s">
        <v>238</v>
      </c>
      <c r="C121" s="110"/>
      <c r="D121" s="110"/>
      <c r="E121" s="110"/>
      <c r="F121" s="110"/>
      <c r="G121" s="110"/>
      <c r="H121" s="9"/>
      <c r="I121" s="4">
        <f>I122</f>
        <v>1729.72</v>
      </c>
      <c r="J121" s="48"/>
    </row>
    <row r="122" spans="1:10" ht="16.5">
      <c r="A122" s="5" t="s">
        <v>239</v>
      </c>
      <c r="B122" s="6" t="s">
        <v>240</v>
      </c>
      <c r="C122" s="7" t="s">
        <v>241</v>
      </c>
      <c r="D122" s="6" t="s">
        <v>14</v>
      </c>
      <c r="E122" s="6" t="s">
        <v>15</v>
      </c>
      <c r="F122" s="8">
        <v>6.1</v>
      </c>
      <c r="G122" s="9">
        <v>226.85</v>
      </c>
      <c r="H122" s="9">
        <f t="shared" si="6"/>
        <v>283.56</v>
      </c>
      <c r="I122" s="10">
        <f t="shared" ref="I122" si="10">ROUND(F122*H122,2)</f>
        <v>1729.72</v>
      </c>
      <c r="J122" s="48"/>
    </row>
    <row r="123" spans="1:10">
      <c r="A123" s="3" t="s">
        <v>242</v>
      </c>
      <c r="B123" s="110" t="s">
        <v>243</v>
      </c>
      <c r="C123" s="110"/>
      <c r="D123" s="110"/>
      <c r="E123" s="110"/>
      <c r="F123" s="110"/>
      <c r="G123" s="110"/>
      <c r="H123" s="9">
        <f t="shared" si="6"/>
        <v>0</v>
      </c>
      <c r="I123" s="4">
        <f>SUM(I124:I128)</f>
        <v>222524.59</v>
      </c>
      <c r="J123" s="48"/>
    </row>
    <row r="124" spans="1:10" ht="16.5">
      <c r="A124" s="5" t="s">
        <v>244</v>
      </c>
      <c r="B124" s="6" t="s">
        <v>245</v>
      </c>
      <c r="C124" s="7" t="s">
        <v>246</v>
      </c>
      <c r="D124" s="6" t="s">
        <v>14</v>
      </c>
      <c r="E124" s="6" t="s">
        <v>15</v>
      </c>
      <c r="F124" s="8">
        <v>572.77</v>
      </c>
      <c r="G124" s="9">
        <v>59.54</v>
      </c>
      <c r="H124" s="9">
        <f t="shared" si="6"/>
        <v>74.430000000000007</v>
      </c>
      <c r="I124" s="10">
        <f t="shared" ref="I124:I128" si="11">ROUND(F124*H124,2)</f>
        <v>42631.27</v>
      </c>
      <c r="J124" s="48"/>
    </row>
    <row r="125" spans="1:10" ht="16.5">
      <c r="A125" s="5" t="s">
        <v>247</v>
      </c>
      <c r="B125" s="6" t="s">
        <v>248</v>
      </c>
      <c r="C125" s="7" t="s">
        <v>249</v>
      </c>
      <c r="D125" s="6" t="s">
        <v>14</v>
      </c>
      <c r="E125" s="6" t="s">
        <v>15</v>
      </c>
      <c r="F125" s="8">
        <v>1038</v>
      </c>
      <c r="G125" s="9">
        <v>92.06</v>
      </c>
      <c r="H125" s="9">
        <f t="shared" si="6"/>
        <v>115.08</v>
      </c>
      <c r="I125" s="10">
        <f t="shared" si="11"/>
        <v>119453.04</v>
      </c>
      <c r="J125" s="48"/>
    </row>
    <row r="126" spans="1:10" ht="16.5">
      <c r="A126" s="5" t="s">
        <v>250</v>
      </c>
      <c r="B126" s="6" t="s">
        <v>251</v>
      </c>
      <c r="C126" s="7" t="s">
        <v>252</v>
      </c>
      <c r="D126" s="6" t="s">
        <v>14</v>
      </c>
      <c r="E126" s="6" t="s">
        <v>15</v>
      </c>
      <c r="F126" s="8">
        <v>564.11</v>
      </c>
      <c r="G126" s="9">
        <v>79.19</v>
      </c>
      <c r="H126" s="9">
        <f t="shared" si="6"/>
        <v>98.99</v>
      </c>
      <c r="I126" s="10">
        <f t="shared" si="11"/>
        <v>55841.25</v>
      </c>
      <c r="J126" s="48"/>
    </row>
    <row r="127" spans="1:10" ht="16.5">
      <c r="A127" s="5" t="s">
        <v>253</v>
      </c>
      <c r="B127" s="6" t="s">
        <v>254</v>
      </c>
      <c r="C127" s="7" t="s">
        <v>255</v>
      </c>
      <c r="D127" s="6" t="s">
        <v>14</v>
      </c>
      <c r="E127" s="6" t="s">
        <v>15</v>
      </c>
      <c r="F127" s="8">
        <v>9.7200000000000006</v>
      </c>
      <c r="G127" s="9">
        <v>144.99</v>
      </c>
      <c r="H127" s="9">
        <f t="shared" si="6"/>
        <v>181.24</v>
      </c>
      <c r="I127" s="10">
        <f t="shared" si="11"/>
        <v>1761.65</v>
      </c>
      <c r="J127" s="48"/>
    </row>
    <row r="128" spans="1:10">
      <c r="A128" s="5" t="s">
        <v>256</v>
      </c>
      <c r="B128" s="6" t="s">
        <v>257</v>
      </c>
      <c r="C128" s="7" t="s">
        <v>258</v>
      </c>
      <c r="D128" s="6" t="s">
        <v>14</v>
      </c>
      <c r="E128" s="6" t="s">
        <v>30</v>
      </c>
      <c r="F128" s="8">
        <v>311.8</v>
      </c>
      <c r="G128" s="9">
        <v>7.28</v>
      </c>
      <c r="H128" s="9">
        <f t="shared" si="6"/>
        <v>9.1</v>
      </c>
      <c r="I128" s="10">
        <f t="shared" si="11"/>
        <v>2837.38</v>
      </c>
      <c r="J128" s="48"/>
    </row>
    <row r="129" spans="1:10">
      <c r="A129" s="3" t="s">
        <v>259</v>
      </c>
      <c r="B129" s="110" t="s">
        <v>260</v>
      </c>
      <c r="C129" s="110"/>
      <c r="D129" s="110"/>
      <c r="E129" s="110"/>
      <c r="F129" s="110"/>
      <c r="G129" s="110"/>
      <c r="H129" s="9">
        <f t="shared" si="6"/>
        <v>0</v>
      </c>
      <c r="I129" s="4">
        <f>I130</f>
        <v>6231.42</v>
      </c>
      <c r="J129" s="48"/>
    </row>
    <row r="130" spans="1:10" ht="16.5">
      <c r="A130" s="5" t="s">
        <v>261</v>
      </c>
      <c r="B130" s="6" t="s">
        <v>251</v>
      </c>
      <c r="C130" s="7" t="s">
        <v>252</v>
      </c>
      <c r="D130" s="6" t="s">
        <v>14</v>
      </c>
      <c r="E130" s="6" t="s">
        <v>15</v>
      </c>
      <c r="F130" s="8">
        <v>62.95</v>
      </c>
      <c r="G130" s="9">
        <v>79.19</v>
      </c>
      <c r="H130" s="9">
        <f t="shared" si="6"/>
        <v>98.99</v>
      </c>
      <c r="I130" s="10">
        <f t="shared" ref="I130" si="12">ROUND(F130*H130,2)</f>
        <v>6231.42</v>
      </c>
      <c r="J130" s="48"/>
    </row>
    <row r="131" spans="1:10">
      <c r="A131" s="3" t="s">
        <v>262</v>
      </c>
      <c r="B131" s="110" t="s">
        <v>263</v>
      </c>
      <c r="C131" s="110"/>
      <c r="D131" s="110"/>
      <c r="E131" s="110"/>
      <c r="F131" s="110"/>
      <c r="G131" s="110"/>
      <c r="H131" s="9">
        <f t="shared" si="6"/>
        <v>0</v>
      </c>
      <c r="I131" s="4">
        <f>SUM(I132:I134)</f>
        <v>15530.419999999998</v>
      </c>
      <c r="J131" s="48"/>
    </row>
    <row r="132" spans="1:10" ht="16.5">
      <c r="A132" s="5" t="s">
        <v>264</v>
      </c>
      <c r="B132" s="6" t="s">
        <v>265</v>
      </c>
      <c r="C132" s="7" t="s">
        <v>266</v>
      </c>
      <c r="D132" s="6" t="s">
        <v>14</v>
      </c>
      <c r="E132" s="6" t="s">
        <v>15</v>
      </c>
      <c r="F132" s="8">
        <v>8.06</v>
      </c>
      <c r="G132" s="9">
        <v>968.57</v>
      </c>
      <c r="H132" s="9">
        <f t="shared" si="6"/>
        <v>1210.71</v>
      </c>
      <c r="I132" s="10">
        <f t="shared" ref="I132:I134" si="13">ROUND(F132*H132,2)</f>
        <v>9758.32</v>
      </c>
      <c r="J132" s="48"/>
    </row>
    <row r="133" spans="1:10">
      <c r="A133" s="5" t="s">
        <v>267</v>
      </c>
      <c r="B133" s="6" t="s">
        <v>268</v>
      </c>
      <c r="C133" s="7" t="s">
        <v>269</v>
      </c>
      <c r="D133" s="6" t="s">
        <v>26</v>
      </c>
      <c r="E133" s="6" t="s">
        <v>15</v>
      </c>
      <c r="F133" s="8">
        <v>7.2</v>
      </c>
      <c r="G133" s="9">
        <v>606.91999999999996</v>
      </c>
      <c r="H133" s="9">
        <f t="shared" si="6"/>
        <v>758.65</v>
      </c>
      <c r="I133" s="10">
        <f t="shared" si="13"/>
        <v>5462.28</v>
      </c>
      <c r="J133" s="48"/>
    </row>
    <row r="134" spans="1:10" ht="16.5">
      <c r="A134" s="5" t="s">
        <v>270</v>
      </c>
      <c r="B134" s="6" t="s">
        <v>271</v>
      </c>
      <c r="C134" s="7" t="s">
        <v>272</v>
      </c>
      <c r="D134" s="6" t="s">
        <v>14</v>
      </c>
      <c r="E134" s="6" t="s">
        <v>15</v>
      </c>
      <c r="F134" s="8">
        <v>3.6</v>
      </c>
      <c r="G134" s="9">
        <v>68.849999999999994</v>
      </c>
      <c r="H134" s="9">
        <f t="shared" si="6"/>
        <v>86.06</v>
      </c>
      <c r="I134" s="10">
        <f t="shared" si="13"/>
        <v>309.82</v>
      </c>
      <c r="J134" s="48"/>
    </row>
    <row r="135" spans="1:10">
      <c r="A135" s="3" t="s">
        <v>273</v>
      </c>
      <c r="B135" s="110" t="s">
        <v>274</v>
      </c>
      <c r="C135" s="110"/>
      <c r="D135" s="110"/>
      <c r="E135" s="110"/>
      <c r="F135" s="110"/>
      <c r="G135" s="110"/>
      <c r="H135" s="9"/>
      <c r="I135" s="4">
        <f>I136+I144+I148+I154+I170+I172</f>
        <v>287023.93000000005</v>
      </c>
      <c r="J135" s="48">
        <f t="shared" si="5"/>
        <v>358779.91</v>
      </c>
    </row>
    <row r="136" spans="1:10">
      <c r="A136" s="3" t="s">
        <v>275</v>
      </c>
      <c r="B136" s="110" t="s">
        <v>276</v>
      </c>
      <c r="C136" s="110"/>
      <c r="D136" s="110"/>
      <c r="E136" s="110"/>
      <c r="F136" s="110"/>
      <c r="G136" s="110"/>
      <c r="H136" s="9"/>
      <c r="I136" s="4">
        <f>SUM(I137:I143)</f>
        <v>39988.420000000006</v>
      </c>
      <c r="J136" s="48"/>
    </row>
    <row r="137" spans="1:10" ht="24.75">
      <c r="A137" s="5" t="s">
        <v>277</v>
      </c>
      <c r="B137" s="6" t="s">
        <v>278</v>
      </c>
      <c r="C137" s="7" t="s">
        <v>279</v>
      </c>
      <c r="D137" s="6" t="s">
        <v>26</v>
      </c>
      <c r="E137" s="6" t="s">
        <v>22</v>
      </c>
      <c r="F137" s="8">
        <v>6</v>
      </c>
      <c r="G137" s="9">
        <v>961.97</v>
      </c>
      <c r="H137" s="9">
        <f t="shared" si="6"/>
        <v>1202.46</v>
      </c>
      <c r="I137" s="10">
        <f t="shared" ref="I137:I189" si="14">ROUND(F137*H137,2)</f>
        <v>7214.76</v>
      </c>
      <c r="J137" s="48"/>
    </row>
    <row r="138" spans="1:10" ht="16.5">
      <c r="A138" s="5" t="s">
        <v>280</v>
      </c>
      <c r="B138" s="6" t="s">
        <v>281</v>
      </c>
      <c r="C138" s="7" t="s">
        <v>282</v>
      </c>
      <c r="D138" s="6" t="s">
        <v>26</v>
      </c>
      <c r="E138" s="6" t="s">
        <v>22</v>
      </c>
      <c r="F138" s="8">
        <v>3</v>
      </c>
      <c r="G138" s="9">
        <v>1528.22</v>
      </c>
      <c r="H138" s="9">
        <f t="shared" si="6"/>
        <v>1910.28</v>
      </c>
      <c r="I138" s="10">
        <f t="shared" si="14"/>
        <v>5730.84</v>
      </c>
      <c r="J138" s="48"/>
    </row>
    <row r="139" spans="1:10" ht="24.75">
      <c r="A139" s="5" t="s">
        <v>283</v>
      </c>
      <c r="B139" s="6" t="s">
        <v>284</v>
      </c>
      <c r="C139" s="7" t="s">
        <v>285</v>
      </c>
      <c r="D139" s="6" t="s">
        <v>26</v>
      </c>
      <c r="E139" s="6" t="s">
        <v>22</v>
      </c>
      <c r="F139" s="8">
        <v>6</v>
      </c>
      <c r="G139" s="9">
        <v>1066.95</v>
      </c>
      <c r="H139" s="9">
        <f t="shared" si="6"/>
        <v>1333.69</v>
      </c>
      <c r="I139" s="10">
        <f t="shared" si="14"/>
        <v>8002.14</v>
      </c>
      <c r="J139" s="48"/>
    </row>
    <row r="140" spans="1:10" ht="24.75">
      <c r="A140" s="5" t="s">
        <v>286</v>
      </c>
      <c r="B140" s="6" t="s">
        <v>287</v>
      </c>
      <c r="C140" s="7" t="s">
        <v>288</v>
      </c>
      <c r="D140" s="6" t="s">
        <v>26</v>
      </c>
      <c r="E140" s="6" t="s">
        <v>22</v>
      </c>
      <c r="F140" s="8">
        <v>3</v>
      </c>
      <c r="G140" s="9">
        <v>1066.95</v>
      </c>
      <c r="H140" s="9">
        <f t="shared" si="6"/>
        <v>1333.69</v>
      </c>
      <c r="I140" s="10">
        <f t="shared" si="14"/>
        <v>4001.07</v>
      </c>
      <c r="J140" s="48"/>
    </row>
    <row r="141" spans="1:10" ht="24.75">
      <c r="A141" s="5" t="s">
        <v>289</v>
      </c>
      <c r="B141" s="6" t="s">
        <v>290</v>
      </c>
      <c r="C141" s="7" t="s">
        <v>291</v>
      </c>
      <c r="D141" s="6" t="s">
        <v>26</v>
      </c>
      <c r="E141" s="6" t="s">
        <v>22</v>
      </c>
      <c r="F141" s="8">
        <v>5</v>
      </c>
      <c r="G141" s="9">
        <v>1528.22</v>
      </c>
      <c r="H141" s="9">
        <f t="shared" si="6"/>
        <v>1910.28</v>
      </c>
      <c r="I141" s="10">
        <f t="shared" si="14"/>
        <v>9551.4</v>
      </c>
      <c r="J141" s="48"/>
    </row>
    <row r="142" spans="1:10">
      <c r="A142" s="5" t="s">
        <v>292</v>
      </c>
      <c r="B142" s="6" t="s">
        <v>293</v>
      </c>
      <c r="C142" s="7" t="s">
        <v>294</v>
      </c>
      <c r="D142" s="6" t="s">
        <v>26</v>
      </c>
      <c r="E142" s="6" t="s">
        <v>22</v>
      </c>
      <c r="F142" s="8">
        <v>4</v>
      </c>
      <c r="G142" s="9">
        <v>976.16</v>
      </c>
      <c r="H142" s="9">
        <f t="shared" si="6"/>
        <v>1220.2</v>
      </c>
      <c r="I142" s="10">
        <f t="shared" si="14"/>
        <v>4880.8</v>
      </c>
      <c r="J142" s="48"/>
    </row>
    <row r="143" spans="1:10">
      <c r="A143" s="5" t="s">
        <v>295</v>
      </c>
      <c r="B143" s="6" t="s">
        <v>296</v>
      </c>
      <c r="C143" s="7" t="s">
        <v>297</v>
      </c>
      <c r="D143" s="6" t="s">
        <v>26</v>
      </c>
      <c r="E143" s="6" t="s">
        <v>15</v>
      </c>
      <c r="F143" s="8">
        <v>1.8</v>
      </c>
      <c r="G143" s="9">
        <v>269.95999999999998</v>
      </c>
      <c r="H143" s="9">
        <f t="shared" si="6"/>
        <v>337.45</v>
      </c>
      <c r="I143" s="10">
        <f t="shared" si="14"/>
        <v>607.41</v>
      </c>
      <c r="J143" s="48"/>
    </row>
    <row r="144" spans="1:10">
      <c r="A144" s="3" t="s">
        <v>298</v>
      </c>
      <c r="B144" s="110" t="s">
        <v>299</v>
      </c>
      <c r="C144" s="110"/>
      <c r="D144" s="110"/>
      <c r="E144" s="110"/>
      <c r="F144" s="110"/>
      <c r="G144" s="110"/>
      <c r="H144" s="9"/>
      <c r="I144" s="4">
        <f>SUM(I145:I147)</f>
        <v>6776.65</v>
      </c>
      <c r="J144" s="48"/>
    </row>
    <row r="145" spans="1:10">
      <c r="A145" s="5" t="s">
        <v>300</v>
      </c>
      <c r="B145" s="6" t="s">
        <v>301</v>
      </c>
      <c r="C145" s="7" t="s">
        <v>302</v>
      </c>
      <c r="D145" s="6" t="s">
        <v>14</v>
      </c>
      <c r="E145" s="6" t="s">
        <v>22</v>
      </c>
      <c r="F145" s="8">
        <v>4</v>
      </c>
      <c r="G145" s="9">
        <v>83.93</v>
      </c>
      <c r="H145" s="9">
        <f t="shared" ref="H145:H206" si="15">ROUND(1.25*G145,2)</f>
        <v>104.91</v>
      </c>
      <c r="I145" s="10">
        <f t="shared" si="14"/>
        <v>419.64</v>
      </c>
      <c r="J145" s="48"/>
    </row>
    <row r="146" spans="1:10" ht="16.5">
      <c r="A146" s="5" t="s">
        <v>303</v>
      </c>
      <c r="B146" s="6" t="s">
        <v>304</v>
      </c>
      <c r="C146" s="7" t="s">
        <v>305</v>
      </c>
      <c r="D146" s="6" t="s">
        <v>14</v>
      </c>
      <c r="E146" s="6" t="s">
        <v>22</v>
      </c>
      <c r="F146" s="8">
        <v>8</v>
      </c>
      <c r="G146" s="9">
        <v>332.97</v>
      </c>
      <c r="H146" s="9">
        <f t="shared" si="15"/>
        <v>416.21</v>
      </c>
      <c r="I146" s="10">
        <f t="shared" si="14"/>
        <v>3329.68</v>
      </c>
      <c r="J146" s="48"/>
    </row>
    <row r="147" spans="1:10">
      <c r="A147" s="5" t="s">
        <v>306</v>
      </c>
      <c r="B147" s="6" t="s">
        <v>307</v>
      </c>
      <c r="C147" s="7" t="s">
        <v>308</v>
      </c>
      <c r="D147" s="6" t="s">
        <v>26</v>
      </c>
      <c r="E147" s="6" t="s">
        <v>309</v>
      </c>
      <c r="F147" s="8">
        <v>12.8</v>
      </c>
      <c r="G147" s="9">
        <v>189.21</v>
      </c>
      <c r="H147" s="9">
        <f t="shared" si="15"/>
        <v>236.51</v>
      </c>
      <c r="I147" s="10">
        <f t="shared" si="14"/>
        <v>3027.33</v>
      </c>
      <c r="J147" s="48"/>
    </row>
    <row r="148" spans="1:10">
      <c r="A148" s="3" t="s">
        <v>310</v>
      </c>
      <c r="B148" s="110" t="s">
        <v>311</v>
      </c>
      <c r="C148" s="110"/>
      <c r="D148" s="110"/>
      <c r="E148" s="110"/>
      <c r="F148" s="110"/>
      <c r="G148" s="110"/>
      <c r="H148" s="9">
        <f t="shared" si="15"/>
        <v>0</v>
      </c>
      <c r="I148" s="4">
        <f>SUM(I149:I153)</f>
        <v>39575.07</v>
      </c>
      <c r="J148" s="48"/>
    </row>
    <row r="149" spans="1:10" ht="16.5">
      <c r="A149" s="5" t="s">
        <v>312</v>
      </c>
      <c r="B149" s="6" t="s">
        <v>313</v>
      </c>
      <c r="C149" s="7" t="s">
        <v>314</v>
      </c>
      <c r="D149" s="6" t="s">
        <v>26</v>
      </c>
      <c r="E149" s="6" t="s">
        <v>22</v>
      </c>
      <c r="F149" s="8">
        <v>1</v>
      </c>
      <c r="G149" s="9">
        <v>629.09</v>
      </c>
      <c r="H149" s="9">
        <f t="shared" si="15"/>
        <v>786.36</v>
      </c>
      <c r="I149" s="10">
        <f t="shared" si="14"/>
        <v>786.36</v>
      </c>
      <c r="J149" s="48"/>
    </row>
    <row r="150" spans="1:10" ht="16.5">
      <c r="A150" s="5" t="s">
        <v>315</v>
      </c>
      <c r="B150" s="6" t="s">
        <v>316</v>
      </c>
      <c r="C150" s="7" t="s">
        <v>317</v>
      </c>
      <c r="D150" s="6" t="s">
        <v>26</v>
      </c>
      <c r="E150" s="6" t="s">
        <v>15</v>
      </c>
      <c r="F150" s="8">
        <v>1.68</v>
      </c>
      <c r="G150" s="9">
        <v>473.87</v>
      </c>
      <c r="H150" s="9">
        <f t="shared" si="15"/>
        <v>592.34</v>
      </c>
      <c r="I150" s="10">
        <f t="shared" si="14"/>
        <v>995.13</v>
      </c>
      <c r="J150" s="48"/>
    </row>
    <row r="151" spans="1:10" ht="16.5">
      <c r="A151" s="5" t="s">
        <v>318</v>
      </c>
      <c r="B151" s="6" t="s">
        <v>319</v>
      </c>
      <c r="C151" s="7" t="s">
        <v>320</v>
      </c>
      <c r="D151" s="6" t="s">
        <v>26</v>
      </c>
      <c r="E151" s="6" t="s">
        <v>15</v>
      </c>
      <c r="F151" s="8">
        <v>3.36</v>
      </c>
      <c r="G151" s="9">
        <v>473.87</v>
      </c>
      <c r="H151" s="9">
        <f t="shared" si="15"/>
        <v>592.34</v>
      </c>
      <c r="I151" s="10">
        <f t="shared" si="14"/>
        <v>1990.26</v>
      </c>
      <c r="J151" s="48"/>
    </row>
    <row r="152" spans="1:10" ht="16.5">
      <c r="A152" s="5" t="s">
        <v>321</v>
      </c>
      <c r="B152" s="6" t="s">
        <v>322</v>
      </c>
      <c r="C152" s="7" t="s">
        <v>323</v>
      </c>
      <c r="D152" s="6" t="s">
        <v>26</v>
      </c>
      <c r="E152" s="6" t="s">
        <v>15</v>
      </c>
      <c r="F152" s="8">
        <v>83.48</v>
      </c>
      <c r="G152" s="9">
        <v>331.53</v>
      </c>
      <c r="H152" s="9">
        <f t="shared" si="15"/>
        <v>414.41</v>
      </c>
      <c r="I152" s="10">
        <f t="shared" si="14"/>
        <v>34594.949999999997</v>
      </c>
      <c r="J152" s="48"/>
    </row>
    <row r="153" spans="1:10" ht="16.5">
      <c r="A153" s="5" t="s">
        <v>324</v>
      </c>
      <c r="B153" s="6" t="s">
        <v>325</v>
      </c>
      <c r="C153" s="7" t="s">
        <v>326</v>
      </c>
      <c r="D153" s="6" t="s">
        <v>26</v>
      </c>
      <c r="E153" s="6" t="s">
        <v>15</v>
      </c>
      <c r="F153" s="8">
        <v>2.04</v>
      </c>
      <c r="G153" s="9">
        <v>473.87</v>
      </c>
      <c r="H153" s="9">
        <f t="shared" si="15"/>
        <v>592.34</v>
      </c>
      <c r="I153" s="10">
        <f t="shared" si="14"/>
        <v>1208.3699999999999</v>
      </c>
      <c r="J153" s="48"/>
    </row>
    <row r="154" spans="1:10">
      <c r="A154" s="3" t="s">
        <v>327</v>
      </c>
      <c r="B154" s="110" t="s">
        <v>328</v>
      </c>
      <c r="C154" s="110"/>
      <c r="D154" s="110"/>
      <c r="E154" s="110"/>
      <c r="F154" s="110"/>
      <c r="G154" s="110"/>
      <c r="H154" s="9"/>
      <c r="I154" s="4">
        <f>SUM(I155:I169)</f>
        <v>43330.750000000007</v>
      </c>
      <c r="J154" s="48"/>
    </row>
    <row r="155" spans="1:10" ht="16.5">
      <c r="A155" s="5" t="s">
        <v>329</v>
      </c>
      <c r="B155" s="6" t="s">
        <v>330</v>
      </c>
      <c r="C155" s="7" t="s">
        <v>331</v>
      </c>
      <c r="D155" s="6" t="s">
        <v>26</v>
      </c>
      <c r="E155" s="6" t="s">
        <v>15</v>
      </c>
      <c r="F155" s="8">
        <v>0.88</v>
      </c>
      <c r="G155" s="9">
        <v>474.91</v>
      </c>
      <c r="H155" s="9">
        <f t="shared" si="15"/>
        <v>593.64</v>
      </c>
      <c r="I155" s="10">
        <f t="shared" si="14"/>
        <v>522.4</v>
      </c>
      <c r="J155" s="48"/>
    </row>
    <row r="156" spans="1:10" ht="16.5">
      <c r="A156" s="5" t="s">
        <v>332</v>
      </c>
      <c r="B156" s="6" t="s">
        <v>333</v>
      </c>
      <c r="C156" s="7" t="s">
        <v>334</v>
      </c>
      <c r="D156" s="6" t="s">
        <v>26</v>
      </c>
      <c r="E156" s="6" t="s">
        <v>15</v>
      </c>
      <c r="F156" s="8">
        <v>2.15</v>
      </c>
      <c r="G156" s="9">
        <v>474.91</v>
      </c>
      <c r="H156" s="9">
        <f t="shared" si="15"/>
        <v>593.64</v>
      </c>
      <c r="I156" s="10">
        <f t="shared" si="14"/>
        <v>1276.33</v>
      </c>
      <c r="J156" s="48"/>
    </row>
    <row r="157" spans="1:10" ht="16.5">
      <c r="A157" s="5" t="s">
        <v>335</v>
      </c>
      <c r="B157" s="6" t="s">
        <v>336</v>
      </c>
      <c r="C157" s="7" t="s">
        <v>337</v>
      </c>
      <c r="D157" s="6" t="s">
        <v>26</v>
      </c>
      <c r="E157" s="6" t="s">
        <v>15</v>
      </c>
      <c r="F157" s="8">
        <v>1.61</v>
      </c>
      <c r="G157" s="9">
        <v>483.12</v>
      </c>
      <c r="H157" s="9">
        <f t="shared" si="15"/>
        <v>603.9</v>
      </c>
      <c r="I157" s="10">
        <f t="shared" si="14"/>
        <v>972.28</v>
      </c>
      <c r="J157" s="48"/>
    </row>
    <row r="158" spans="1:10" ht="16.5">
      <c r="A158" s="5" t="s">
        <v>338</v>
      </c>
      <c r="B158" s="6" t="s">
        <v>339</v>
      </c>
      <c r="C158" s="7" t="s">
        <v>340</v>
      </c>
      <c r="D158" s="6" t="s">
        <v>26</v>
      </c>
      <c r="E158" s="6" t="s">
        <v>15</v>
      </c>
      <c r="F158" s="8">
        <v>2.73</v>
      </c>
      <c r="G158" s="9">
        <v>474.91</v>
      </c>
      <c r="H158" s="9">
        <f t="shared" si="15"/>
        <v>593.64</v>
      </c>
      <c r="I158" s="10">
        <f t="shared" si="14"/>
        <v>1620.64</v>
      </c>
      <c r="J158" s="48"/>
    </row>
    <row r="159" spans="1:10" ht="16.5">
      <c r="A159" s="5" t="s">
        <v>341</v>
      </c>
      <c r="B159" s="6" t="s">
        <v>342</v>
      </c>
      <c r="C159" s="7" t="s">
        <v>343</v>
      </c>
      <c r="D159" s="6" t="s">
        <v>26</v>
      </c>
      <c r="E159" s="6" t="s">
        <v>15</v>
      </c>
      <c r="F159" s="8">
        <v>2.16</v>
      </c>
      <c r="G159" s="9">
        <v>483.12</v>
      </c>
      <c r="H159" s="9">
        <f t="shared" si="15"/>
        <v>603.9</v>
      </c>
      <c r="I159" s="10">
        <f t="shared" si="14"/>
        <v>1304.42</v>
      </c>
      <c r="J159" s="48"/>
    </row>
    <row r="160" spans="1:10" ht="16.5">
      <c r="A160" s="5" t="s">
        <v>344</v>
      </c>
      <c r="B160" s="6" t="s">
        <v>345</v>
      </c>
      <c r="C160" s="7" t="s">
        <v>346</v>
      </c>
      <c r="D160" s="6" t="s">
        <v>26</v>
      </c>
      <c r="E160" s="6" t="s">
        <v>15</v>
      </c>
      <c r="F160" s="8">
        <v>1.05</v>
      </c>
      <c r="G160" s="9">
        <v>474.91</v>
      </c>
      <c r="H160" s="9">
        <f t="shared" si="15"/>
        <v>593.64</v>
      </c>
      <c r="I160" s="10">
        <f t="shared" si="14"/>
        <v>623.32000000000005</v>
      </c>
      <c r="J160" s="48"/>
    </row>
    <row r="161" spans="1:10" ht="16.5">
      <c r="A161" s="5" t="s">
        <v>347</v>
      </c>
      <c r="B161" s="6" t="s">
        <v>348</v>
      </c>
      <c r="C161" s="7" t="s">
        <v>349</v>
      </c>
      <c r="D161" s="6" t="s">
        <v>26</v>
      </c>
      <c r="E161" s="6" t="s">
        <v>15</v>
      </c>
      <c r="F161" s="8">
        <v>12.6</v>
      </c>
      <c r="G161" s="9">
        <v>474.91</v>
      </c>
      <c r="H161" s="9">
        <f t="shared" si="15"/>
        <v>593.64</v>
      </c>
      <c r="I161" s="10">
        <f t="shared" si="14"/>
        <v>7479.86</v>
      </c>
      <c r="J161" s="48"/>
    </row>
    <row r="162" spans="1:10" ht="16.5">
      <c r="A162" s="5" t="s">
        <v>350</v>
      </c>
      <c r="B162" s="6" t="s">
        <v>351</v>
      </c>
      <c r="C162" s="7" t="s">
        <v>352</v>
      </c>
      <c r="D162" s="6" t="s">
        <v>26</v>
      </c>
      <c r="E162" s="6" t="s">
        <v>15</v>
      </c>
      <c r="F162" s="8">
        <v>8.4</v>
      </c>
      <c r="G162" s="9">
        <v>474.91</v>
      </c>
      <c r="H162" s="9">
        <f t="shared" si="15"/>
        <v>593.64</v>
      </c>
      <c r="I162" s="10">
        <f t="shared" si="14"/>
        <v>4986.58</v>
      </c>
      <c r="J162" s="48"/>
    </row>
    <row r="163" spans="1:10" ht="16.5">
      <c r="A163" s="5" t="s">
        <v>353</v>
      </c>
      <c r="B163" s="6" t="s">
        <v>354</v>
      </c>
      <c r="C163" s="7" t="s">
        <v>355</v>
      </c>
      <c r="D163" s="6" t="s">
        <v>26</v>
      </c>
      <c r="E163" s="6" t="s">
        <v>15</v>
      </c>
      <c r="F163" s="8">
        <v>6.3</v>
      </c>
      <c r="G163" s="9">
        <v>474.91</v>
      </c>
      <c r="H163" s="9">
        <f t="shared" si="15"/>
        <v>593.64</v>
      </c>
      <c r="I163" s="10">
        <f t="shared" si="14"/>
        <v>3739.93</v>
      </c>
      <c r="J163" s="48"/>
    </row>
    <row r="164" spans="1:10" ht="16.5">
      <c r="A164" s="5" t="s">
        <v>356</v>
      </c>
      <c r="B164" s="6" t="s">
        <v>357</v>
      </c>
      <c r="C164" s="7" t="s">
        <v>358</v>
      </c>
      <c r="D164" s="6" t="s">
        <v>26</v>
      </c>
      <c r="E164" s="6" t="s">
        <v>15</v>
      </c>
      <c r="F164" s="8">
        <v>1.05</v>
      </c>
      <c r="G164" s="9">
        <v>474.91</v>
      </c>
      <c r="H164" s="9">
        <f t="shared" si="15"/>
        <v>593.64</v>
      </c>
      <c r="I164" s="10">
        <f t="shared" si="14"/>
        <v>623.32000000000005</v>
      </c>
      <c r="J164" s="48"/>
    </row>
    <row r="165" spans="1:10" ht="16.5">
      <c r="A165" s="5" t="s">
        <v>359</v>
      </c>
      <c r="B165" s="6" t="s">
        <v>360</v>
      </c>
      <c r="C165" s="7" t="s">
        <v>361</v>
      </c>
      <c r="D165" s="6" t="s">
        <v>26</v>
      </c>
      <c r="E165" s="6" t="s">
        <v>15</v>
      </c>
      <c r="F165" s="8">
        <v>5.25</v>
      </c>
      <c r="G165" s="9">
        <v>474.91</v>
      </c>
      <c r="H165" s="9">
        <f t="shared" si="15"/>
        <v>593.64</v>
      </c>
      <c r="I165" s="10">
        <f t="shared" si="14"/>
        <v>3116.61</v>
      </c>
      <c r="J165" s="48"/>
    </row>
    <row r="166" spans="1:10" ht="16.5">
      <c r="A166" s="5" t="s">
        <v>362</v>
      </c>
      <c r="B166" s="6" t="s">
        <v>363</v>
      </c>
      <c r="C166" s="7" t="s">
        <v>364</v>
      </c>
      <c r="D166" s="6" t="s">
        <v>26</v>
      </c>
      <c r="E166" s="6" t="s">
        <v>15</v>
      </c>
      <c r="F166" s="8">
        <v>4.2</v>
      </c>
      <c r="G166" s="9">
        <v>474.91</v>
      </c>
      <c r="H166" s="9">
        <f t="shared" si="15"/>
        <v>593.64</v>
      </c>
      <c r="I166" s="10">
        <f t="shared" si="14"/>
        <v>2493.29</v>
      </c>
      <c r="J166" s="48"/>
    </row>
    <row r="167" spans="1:10" ht="16.5">
      <c r="A167" s="5" t="s">
        <v>365</v>
      </c>
      <c r="B167" s="6" t="s">
        <v>366</v>
      </c>
      <c r="C167" s="7" t="s">
        <v>367</v>
      </c>
      <c r="D167" s="6" t="s">
        <v>26</v>
      </c>
      <c r="E167" s="6" t="s">
        <v>15</v>
      </c>
      <c r="F167" s="8">
        <v>16.8</v>
      </c>
      <c r="G167" s="9">
        <v>474.91</v>
      </c>
      <c r="H167" s="9">
        <f t="shared" si="15"/>
        <v>593.64</v>
      </c>
      <c r="I167" s="10">
        <f t="shared" si="14"/>
        <v>9973.15</v>
      </c>
      <c r="J167" s="48"/>
    </row>
    <row r="168" spans="1:10" ht="16.5">
      <c r="A168" s="5" t="s">
        <v>368</v>
      </c>
      <c r="B168" s="6" t="s">
        <v>369</v>
      </c>
      <c r="C168" s="7" t="s">
        <v>370</v>
      </c>
      <c r="D168" s="6" t="s">
        <v>26</v>
      </c>
      <c r="E168" s="6" t="s">
        <v>15</v>
      </c>
      <c r="F168" s="8">
        <v>2.72</v>
      </c>
      <c r="G168" s="9">
        <v>483.12</v>
      </c>
      <c r="H168" s="9">
        <f t="shared" si="15"/>
        <v>603.9</v>
      </c>
      <c r="I168" s="10">
        <f t="shared" si="14"/>
        <v>1642.61</v>
      </c>
      <c r="J168" s="48"/>
    </row>
    <row r="169" spans="1:10">
      <c r="A169" s="5" t="s">
        <v>371</v>
      </c>
      <c r="B169" s="6" t="s">
        <v>372</v>
      </c>
      <c r="C169" s="7" t="s">
        <v>373</v>
      </c>
      <c r="D169" s="6" t="s">
        <v>26</v>
      </c>
      <c r="E169" s="6" t="s">
        <v>15</v>
      </c>
      <c r="F169" s="8">
        <v>10.28</v>
      </c>
      <c r="G169" s="9">
        <v>230.04</v>
      </c>
      <c r="H169" s="9">
        <f t="shared" si="15"/>
        <v>287.55</v>
      </c>
      <c r="I169" s="10">
        <f t="shared" si="14"/>
        <v>2956.01</v>
      </c>
      <c r="J169" s="48"/>
    </row>
    <row r="170" spans="1:10">
      <c r="A170" s="3" t="s">
        <v>374</v>
      </c>
      <c r="B170" s="110" t="s">
        <v>375</v>
      </c>
      <c r="C170" s="110"/>
      <c r="D170" s="110"/>
      <c r="E170" s="110"/>
      <c r="F170" s="110"/>
      <c r="G170" s="110"/>
      <c r="H170" s="9"/>
      <c r="I170" s="4">
        <f>I171</f>
        <v>1674.74</v>
      </c>
      <c r="J170" s="48"/>
    </row>
    <row r="171" spans="1:10">
      <c r="A171" s="5" t="s">
        <v>376</v>
      </c>
      <c r="B171" s="6" t="s">
        <v>377</v>
      </c>
      <c r="C171" s="7" t="s">
        <v>378</v>
      </c>
      <c r="D171" s="6" t="s">
        <v>26</v>
      </c>
      <c r="E171" s="6" t="s">
        <v>15</v>
      </c>
      <c r="F171" s="8">
        <v>1</v>
      </c>
      <c r="G171" s="9">
        <v>1339.79</v>
      </c>
      <c r="H171" s="9">
        <f t="shared" si="15"/>
        <v>1674.74</v>
      </c>
      <c r="I171" s="10">
        <f t="shared" si="14"/>
        <v>1674.74</v>
      </c>
      <c r="J171" s="48"/>
    </row>
    <row r="172" spans="1:10">
      <c r="A172" s="3" t="s">
        <v>379</v>
      </c>
      <c r="B172" s="110" t="s">
        <v>380</v>
      </c>
      <c r="C172" s="110"/>
      <c r="D172" s="110"/>
      <c r="E172" s="110"/>
      <c r="F172" s="110"/>
      <c r="G172" s="110"/>
      <c r="H172" s="9"/>
      <c r="I172" s="4">
        <f>SUM(I173:I179)</f>
        <v>155678.30000000002</v>
      </c>
      <c r="J172" s="48"/>
    </row>
    <row r="173" spans="1:10">
      <c r="A173" s="5" t="s">
        <v>381</v>
      </c>
      <c r="B173" s="6" t="s">
        <v>382</v>
      </c>
      <c r="C173" s="7" t="s">
        <v>383</v>
      </c>
      <c r="D173" s="6" t="s">
        <v>26</v>
      </c>
      <c r="E173" s="6" t="s">
        <v>15</v>
      </c>
      <c r="F173" s="8">
        <v>3.08</v>
      </c>
      <c r="G173" s="9">
        <v>730.47</v>
      </c>
      <c r="H173" s="9">
        <f t="shared" si="15"/>
        <v>913.09</v>
      </c>
      <c r="I173" s="10">
        <f t="shared" si="14"/>
        <v>2812.32</v>
      </c>
      <c r="J173" s="48"/>
    </row>
    <row r="174" spans="1:10">
      <c r="A174" s="5" t="s">
        <v>384</v>
      </c>
      <c r="B174" s="6" t="s">
        <v>385</v>
      </c>
      <c r="C174" s="7" t="s">
        <v>386</v>
      </c>
      <c r="D174" s="6" t="s">
        <v>26</v>
      </c>
      <c r="E174" s="6" t="s">
        <v>15</v>
      </c>
      <c r="F174" s="8">
        <v>2.94</v>
      </c>
      <c r="G174" s="9">
        <v>723.25</v>
      </c>
      <c r="H174" s="9">
        <f t="shared" si="15"/>
        <v>904.06</v>
      </c>
      <c r="I174" s="10">
        <f t="shared" si="14"/>
        <v>2657.94</v>
      </c>
      <c r="J174" s="48"/>
    </row>
    <row r="175" spans="1:10">
      <c r="A175" s="5" t="s">
        <v>387</v>
      </c>
      <c r="B175" s="6" t="s">
        <v>388</v>
      </c>
      <c r="C175" s="7" t="s">
        <v>389</v>
      </c>
      <c r="D175" s="6" t="s">
        <v>26</v>
      </c>
      <c r="E175" s="6" t="s">
        <v>15</v>
      </c>
      <c r="F175" s="8">
        <v>116.76</v>
      </c>
      <c r="G175" s="9">
        <v>708.23</v>
      </c>
      <c r="H175" s="9">
        <f t="shared" si="15"/>
        <v>885.29</v>
      </c>
      <c r="I175" s="10">
        <f t="shared" si="14"/>
        <v>103366.46</v>
      </c>
      <c r="J175" s="48"/>
    </row>
    <row r="176" spans="1:10">
      <c r="A176" s="5" t="s">
        <v>390</v>
      </c>
      <c r="B176" s="6" t="s">
        <v>391</v>
      </c>
      <c r="C176" s="7" t="s">
        <v>392</v>
      </c>
      <c r="D176" s="6" t="s">
        <v>26</v>
      </c>
      <c r="E176" s="6" t="s">
        <v>15</v>
      </c>
      <c r="F176" s="8">
        <v>71.89</v>
      </c>
      <c r="G176" s="9">
        <v>269.20999999999998</v>
      </c>
      <c r="H176" s="9">
        <f t="shared" si="15"/>
        <v>336.51</v>
      </c>
      <c r="I176" s="10">
        <f t="shared" si="14"/>
        <v>24191.7</v>
      </c>
      <c r="J176" s="48"/>
    </row>
    <row r="177" spans="1:10" ht="16.5">
      <c r="A177" s="5" t="s">
        <v>393</v>
      </c>
      <c r="B177" s="6" t="s">
        <v>394</v>
      </c>
      <c r="C177" s="7" t="s">
        <v>395</v>
      </c>
      <c r="D177" s="6" t="s">
        <v>26</v>
      </c>
      <c r="E177" s="6" t="s">
        <v>15</v>
      </c>
      <c r="F177" s="8">
        <v>6.3</v>
      </c>
      <c r="G177" s="9">
        <v>1095.52</v>
      </c>
      <c r="H177" s="9">
        <f t="shared" si="15"/>
        <v>1369.4</v>
      </c>
      <c r="I177" s="10">
        <f t="shared" si="14"/>
        <v>8627.2199999999993</v>
      </c>
      <c r="J177" s="48"/>
    </row>
    <row r="178" spans="1:10" ht="16.5">
      <c r="A178" s="5" t="s">
        <v>396</v>
      </c>
      <c r="B178" s="6" t="s">
        <v>397</v>
      </c>
      <c r="C178" s="7" t="s">
        <v>398</v>
      </c>
      <c r="D178" s="6" t="s">
        <v>26</v>
      </c>
      <c r="E178" s="6" t="s">
        <v>15</v>
      </c>
      <c r="F178" s="8">
        <v>4</v>
      </c>
      <c r="G178" s="9">
        <v>1095.52</v>
      </c>
      <c r="H178" s="9">
        <f t="shared" si="15"/>
        <v>1369.4</v>
      </c>
      <c r="I178" s="10">
        <f t="shared" si="14"/>
        <v>5477.6</v>
      </c>
      <c r="J178" s="48"/>
    </row>
    <row r="179" spans="1:10" ht="16.5">
      <c r="A179" s="5" t="s">
        <v>399</v>
      </c>
      <c r="B179" s="6" t="s">
        <v>400</v>
      </c>
      <c r="C179" s="7" t="s">
        <v>401</v>
      </c>
      <c r="D179" s="6" t="s">
        <v>26</v>
      </c>
      <c r="E179" s="6" t="s">
        <v>15</v>
      </c>
      <c r="F179" s="8">
        <v>6.24</v>
      </c>
      <c r="G179" s="9">
        <v>1095.52</v>
      </c>
      <c r="H179" s="9">
        <f t="shared" si="15"/>
        <v>1369.4</v>
      </c>
      <c r="I179" s="10">
        <f t="shared" si="14"/>
        <v>8545.06</v>
      </c>
      <c r="J179" s="48"/>
    </row>
    <row r="180" spans="1:10">
      <c r="A180" s="3" t="s">
        <v>402</v>
      </c>
      <c r="B180" s="110" t="s">
        <v>403</v>
      </c>
      <c r="C180" s="110"/>
      <c r="D180" s="110"/>
      <c r="E180" s="110"/>
      <c r="F180" s="110"/>
      <c r="G180" s="110"/>
      <c r="H180" s="9"/>
      <c r="I180" s="4">
        <f>SUM(I181:I186)</f>
        <v>292318.02</v>
      </c>
      <c r="J180" s="48">
        <f t="shared" ref="J180:J207" si="16">ROUND(1.25*I180,2)</f>
        <v>365397.53</v>
      </c>
    </row>
    <row r="181" spans="1:10" ht="24.75">
      <c r="A181" s="5" t="s">
        <v>404</v>
      </c>
      <c r="B181" s="6" t="s">
        <v>405</v>
      </c>
      <c r="C181" s="7" t="s">
        <v>406</v>
      </c>
      <c r="D181" s="6" t="s">
        <v>26</v>
      </c>
      <c r="E181" s="6" t="s">
        <v>15</v>
      </c>
      <c r="F181" s="8">
        <v>850.66</v>
      </c>
      <c r="G181" s="9">
        <v>224.51</v>
      </c>
      <c r="H181" s="9">
        <f t="shared" si="15"/>
        <v>280.64</v>
      </c>
      <c r="I181" s="10">
        <f t="shared" si="14"/>
        <v>238729.22</v>
      </c>
      <c r="J181" s="48"/>
    </row>
    <row r="182" spans="1:10">
      <c r="A182" s="5" t="s">
        <v>407</v>
      </c>
      <c r="B182" s="6" t="s">
        <v>408</v>
      </c>
      <c r="C182" s="7" t="s">
        <v>409</v>
      </c>
      <c r="D182" s="6" t="s">
        <v>14</v>
      </c>
      <c r="E182" s="6" t="s">
        <v>30</v>
      </c>
      <c r="F182" s="8">
        <v>69.150000000000006</v>
      </c>
      <c r="G182" s="9">
        <v>182.19</v>
      </c>
      <c r="H182" s="9">
        <f t="shared" si="15"/>
        <v>227.74</v>
      </c>
      <c r="I182" s="10">
        <f t="shared" si="14"/>
        <v>15748.22</v>
      </c>
      <c r="J182" s="48"/>
    </row>
    <row r="183" spans="1:10">
      <c r="A183" s="5" t="s">
        <v>410</v>
      </c>
      <c r="B183" s="6" t="s">
        <v>411</v>
      </c>
      <c r="C183" s="7" t="s">
        <v>412</v>
      </c>
      <c r="D183" s="6" t="s">
        <v>26</v>
      </c>
      <c r="E183" s="6" t="s">
        <v>30</v>
      </c>
      <c r="F183" s="8">
        <v>93.6</v>
      </c>
      <c r="G183" s="9">
        <v>64.5</v>
      </c>
      <c r="H183" s="9">
        <f t="shared" si="15"/>
        <v>80.63</v>
      </c>
      <c r="I183" s="10">
        <f t="shared" si="14"/>
        <v>7546.97</v>
      </c>
      <c r="J183" s="48"/>
    </row>
    <row r="184" spans="1:10">
      <c r="A184" s="5" t="s">
        <v>413</v>
      </c>
      <c r="B184" s="6" t="s">
        <v>414</v>
      </c>
      <c r="C184" s="7" t="s">
        <v>415</v>
      </c>
      <c r="D184" s="6" t="s">
        <v>26</v>
      </c>
      <c r="E184" s="6" t="s">
        <v>30</v>
      </c>
      <c r="F184" s="8">
        <v>45.7</v>
      </c>
      <c r="G184" s="9">
        <v>64.5</v>
      </c>
      <c r="H184" s="9">
        <f t="shared" si="15"/>
        <v>80.63</v>
      </c>
      <c r="I184" s="10">
        <f t="shared" si="14"/>
        <v>3684.79</v>
      </c>
      <c r="J184" s="48"/>
    </row>
    <row r="185" spans="1:10">
      <c r="A185" s="5" t="s">
        <v>416</v>
      </c>
      <c r="B185" s="6" t="s">
        <v>417</v>
      </c>
      <c r="C185" s="7" t="s">
        <v>418</v>
      </c>
      <c r="D185" s="6" t="s">
        <v>26</v>
      </c>
      <c r="E185" s="6" t="s">
        <v>30</v>
      </c>
      <c r="F185" s="8">
        <v>126.6</v>
      </c>
      <c r="G185" s="9">
        <v>64.5</v>
      </c>
      <c r="H185" s="9">
        <f t="shared" si="15"/>
        <v>80.63</v>
      </c>
      <c r="I185" s="10">
        <f t="shared" si="14"/>
        <v>10207.76</v>
      </c>
      <c r="J185" s="48"/>
    </row>
    <row r="186" spans="1:10">
      <c r="A186" s="5" t="s">
        <v>419</v>
      </c>
      <c r="B186" s="6" t="s">
        <v>420</v>
      </c>
      <c r="C186" s="7" t="s">
        <v>421</v>
      </c>
      <c r="D186" s="6" t="s">
        <v>26</v>
      </c>
      <c r="E186" s="6" t="s">
        <v>30</v>
      </c>
      <c r="F186" s="8">
        <v>233.6</v>
      </c>
      <c r="G186" s="9">
        <v>56.17</v>
      </c>
      <c r="H186" s="9">
        <f t="shared" si="15"/>
        <v>70.209999999999994</v>
      </c>
      <c r="I186" s="10">
        <f t="shared" si="14"/>
        <v>16401.060000000001</v>
      </c>
      <c r="J186" s="48"/>
    </row>
    <row r="187" spans="1:10">
      <c r="A187" s="3" t="s">
        <v>422</v>
      </c>
      <c r="B187" s="110" t="s">
        <v>423</v>
      </c>
      <c r="C187" s="110"/>
      <c r="D187" s="110"/>
      <c r="E187" s="110"/>
      <c r="F187" s="110"/>
      <c r="G187" s="110"/>
      <c r="H187" s="9"/>
      <c r="I187" s="4">
        <f>I188+I189</f>
        <v>27174</v>
      </c>
      <c r="J187" s="48">
        <f t="shared" si="16"/>
        <v>33967.5</v>
      </c>
    </row>
    <row r="188" spans="1:10">
      <c r="A188" s="5" t="s">
        <v>424</v>
      </c>
      <c r="B188" s="6" t="s">
        <v>425</v>
      </c>
      <c r="C188" s="7" t="s">
        <v>426</v>
      </c>
      <c r="D188" s="6" t="s">
        <v>26</v>
      </c>
      <c r="E188" s="6" t="s">
        <v>15</v>
      </c>
      <c r="F188" s="8">
        <v>394.02</v>
      </c>
      <c r="G188" s="9">
        <v>41.85</v>
      </c>
      <c r="H188" s="9">
        <f t="shared" si="15"/>
        <v>52.31</v>
      </c>
      <c r="I188" s="10">
        <f t="shared" si="14"/>
        <v>20611.189999999999</v>
      </c>
      <c r="J188" s="48"/>
    </row>
    <row r="189" spans="1:10">
      <c r="A189" s="5" t="s">
        <v>427</v>
      </c>
      <c r="B189" s="6" t="s">
        <v>428</v>
      </c>
      <c r="C189" s="7" t="s">
        <v>429</v>
      </c>
      <c r="D189" s="6" t="s">
        <v>26</v>
      </c>
      <c r="E189" s="6" t="s">
        <v>15</v>
      </c>
      <c r="F189" s="8">
        <v>125.46</v>
      </c>
      <c r="G189" s="9">
        <v>41.85</v>
      </c>
      <c r="H189" s="9">
        <f t="shared" si="15"/>
        <v>52.31</v>
      </c>
      <c r="I189" s="10">
        <f t="shared" si="14"/>
        <v>6562.81</v>
      </c>
      <c r="J189" s="48"/>
    </row>
    <row r="190" spans="1:10">
      <c r="A190" s="3" t="s">
        <v>430</v>
      </c>
      <c r="B190" s="110" t="s">
        <v>431</v>
      </c>
      <c r="C190" s="110"/>
      <c r="D190" s="110"/>
      <c r="E190" s="110"/>
      <c r="F190" s="110"/>
      <c r="G190" s="110"/>
      <c r="H190" s="9"/>
      <c r="I190" s="4">
        <f>I191+I204</f>
        <v>339233.33</v>
      </c>
      <c r="J190" s="48">
        <f t="shared" si="16"/>
        <v>424041.66</v>
      </c>
    </row>
    <row r="191" spans="1:10">
      <c r="A191" s="3" t="s">
        <v>432</v>
      </c>
      <c r="B191" s="110" t="s">
        <v>47</v>
      </c>
      <c r="C191" s="110"/>
      <c r="D191" s="110"/>
      <c r="E191" s="110"/>
      <c r="F191" s="110"/>
      <c r="G191" s="110"/>
      <c r="H191" s="9"/>
      <c r="I191" s="4">
        <f>SUM(I192:I203)</f>
        <v>332988.53000000003</v>
      </c>
      <c r="J191" s="48"/>
    </row>
    <row r="192" spans="1:10" ht="16.5">
      <c r="A192" s="5" t="s">
        <v>433</v>
      </c>
      <c r="B192" s="6" t="s">
        <v>434</v>
      </c>
      <c r="C192" s="7" t="s">
        <v>435</v>
      </c>
      <c r="D192" s="6" t="s">
        <v>14</v>
      </c>
      <c r="E192" s="6" t="s">
        <v>15</v>
      </c>
      <c r="F192" s="8">
        <v>2569.6</v>
      </c>
      <c r="G192" s="9">
        <v>5.32</v>
      </c>
      <c r="H192" s="9">
        <f t="shared" si="15"/>
        <v>6.65</v>
      </c>
      <c r="I192" s="10">
        <f t="shared" ref="I192:I203" si="17">ROUND(F192*H192,2)</f>
        <v>17087.84</v>
      </c>
      <c r="J192" s="48"/>
    </row>
    <row r="193" spans="1:10" ht="16.5">
      <c r="A193" s="5" t="s">
        <v>436</v>
      </c>
      <c r="B193" s="6" t="s">
        <v>437</v>
      </c>
      <c r="C193" s="7" t="s">
        <v>438</v>
      </c>
      <c r="D193" s="6" t="s">
        <v>14</v>
      </c>
      <c r="E193" s="6" t="s">
        <v>15</v>
      </c>
      <c r="F193" s="8">
        <v>1589.78</v>
      </c>
      <c r="G193" s="9">
        <v>37.92</v>
      </c>
      <c r="H193" s="9">
        <f t="shared" si="15"/>
        <v>47.4</v>
      </c>
      <c r="I193" s="10">
        <f t="shared" si="17"/>
        <v>75355.570000000007</v>
      </c>
      <c r="J193" s="48"/>
    </row>
    <row r="194" spans="1:10" ht="16.5">
      <c r="A194" s="5" t="s">
        <v>439</v>
      </c>
      <c r="B194" s="6" t="s">
        <v>440</v>
      </c>
      <c r="C194" s="7" t="s">
        <v>441</v>
      </c>
      <c r="D194" s="6" t="s">
        <v>14</v>
      </c>
      <c r="E194" s="6" t="s">
        <v>15</v>
      </c>
      <c r="F194" s="8">
        <v>979.82</v>
      </c>
      <c r="G194" s="9">
        <v>45.63</v>
      </c>
      <c r="H194" s="9">
        <f t="shared" si="15"/>
        <v>57.04</v>
      </c>
      <c r="I194" s="10">
        <f t="shared" si="17"/>
        <v>55888.93</v>
      </c>
      <c r="J194" s="48"/>
    </row>
    <row r="195" spans="1:10" ht="16.5">
      <c r="A195" s="5" t="s">
        <v>442</v>
      </c>
      <c r="B195" s="6" t="s">
        <v>443</v>
      </c>
      <c r="C195" s="7" t="s">
        <v>444</v>
      </c>
      <c r="D195" s="6" t="s">
        <v>14</v>
      </c>
      <c r="E195" s="6" t="s">
        <v>15</v>
      </c>
      <c r="F195" s="8">
        <v>1024.77</v>
      </c>
      <c r="G195" s="9">
        <v>26.9</v>
      </c>
      <c r="H195" s="9">
        <f t="shared" si="15"/>
        <v>33.630000000000003</v>
      </c>
      <c r="I195" s="10">
        <f t="shared" si="17"/>
        <v>34463.019999999997</v>
      </c>
      <c r="J195" s="48"/>
    </row>
    <row r="196" spans="1:10" ht="16.5">
      <c r="A196" s="5" t="s">
        <v>445</v>
      </c>
      <c r="B196" s="6" t="s">
        <v>446</v>
      </c>
      <c r="C196" s="7" t="s">
        <v>447</v>
      </c>
      <c r="D196" s="6" t="s">
        <v>14</v>
      </c>
      <c r="E196" s="6" t="s">
        <v>15</v>
      </c>
      <c r="F196" s="8">
        <v>456.39</v>
      </c>
      <c r="G196" s="9">
        <v>75.06</v>
      </c>
      <c r="H196" s="9">
        <f t="shared" si="15"/>
        <v>93.83</v>
      </c>
      <c r="I196" s="10">
        <f t="shared" si="17"/>
        <v>42823.07</v>
      </c>
      <c r="J196" s="48"/>
    </row>
    <row r="197" spans="1:10" ht="16.5">
      <c r="A197" s="5" t="s">
        <v>448</v>
      </c>
      <c r="B197" s="6" t="s">
        <v>449</v>
      </c>
      <c r="C197" s="7" t="s">
        <v>450</v>
      </c>
      <c r="D197" s="6" t="s">
        <v>26</v>
      </c>
      <c r="E197" s="6" t="s">
        <v>15</v>
      </c>
      <c r="F197" s="8">
        <v>94</v>
      </c>
      <c r="G197" s="9">
        <v>68.010000000000005</v>
      </c>
      <c r="H197" s="9">
        <f t="shared" si="15"/>
        <v>85.01</v>
      </c>
      <c r="I197" s="10">
        <f t="shared" si="17"/>
        <v>7990.94</v>
      </c>
      <c r="J197" s="48"/>
    </row>
    <row r="198" spans="1:10" ht="16.5">
      <c r="A198" s="5" t="s">
        <v>451</v>
      </c>
      <c r="B198" s="6" t="s">
        <v>452</v>
      </c>
      <c r="C198" s="7" t="s">
        <v>453</v>
      </c>
      <c r="D198" s="6" t="s">
        <v>26</v>
      </c>
      <c r="E198" s="6" t="s">
        <v>15</v>
      </c>
      <c r="F198" s="8">
        <v>4.5999999999999996</v>
      </c>
      <c r="G198" s="9">
        <v>68.010000000000005</v>
      </c>
      <c r="H198" s="9">
        <f t="shared" si="15"/>
        <v>85.01</v>
      </c>
      <c r="I198" s="10">
        <f t="shared" si="17"/>
        <v>391.05</v>
      </c>
      <c r="J198" s="48"/>
    </row>
    <row r="199" spans="1:10" ht="16.5">
      <c r="A199" s="5" t="s">
        <v>454</v>
      </c>
      <c r="B199" s="6" t="s">
        <v>455</v>
      </c>
      <c r="C199" s="7" t="s">
        <v>456</v>
      </c>
      <c r="D199" s="6" t="s">
        <v>26</v>
      </c>
      <c r="E199" s="6" t="s">
        <v>15</v>
      </c>
      <c r="F199" s="8">
        <v>9.7100000000000009</v>
      </c>
      <c r="G199" s="9">
        <v>68.010000000000005</v>
      </c>
      <c r="H199" s="9">
        <f t="shared" si="15"/>
        <v>85.01</v>
      </c>
      <c r="I199" s="10">
        <f t="shared" si="17"/>
        <v>825.45</v>
      </c>
      <c r="J199" s="48"/>
    </row>
    <row r="200" spans="1:10" ht="16.5">
      <c r="A200" s="5" t="s">
        <v>457</v>
      </c>
      <c r="B200" s="6" t="s">
        <v>458</v>
      </c>
      <c r="C200" s="7" t="s">
        <v>459</v>
      </c>
      <c r="D200" s="6" t="s">
        <v>26</v>
      </c>
      <c r="E200" s="6" t="s">
        <v>15</v>
      </c>
      <c r="F200" s="8">
        <v>4.92</v>
      </c>
      <c r="G200" s="9">
        <v>68.010000000000005</v>
      </c>
      <c r="H200" s="9">
        <f t="shared" si="15"/>
        <v>85.01</v>
      </c>
      <c r="I200" s="10">
        <f t="shared" si="17"/>
        <v>418.25</v>
      </c>
      <c r="J200" s="48"/>
    </row>
    <row r="201" spans="1:10">
      <c r="A201" s="5" t="s">
        <v>460</v>
      </c>
      <c r="B201" s="6" t="s">
        <v>461</v>
      </c>
      <c r="C201" s="7" t="s">
        <v>462</v>
      </c>
      <c r="D201" s="6" t="s">
        <v>26</v>
      </c>
      <c r="E201" s="6" t="s">
        <v>30</v>
      </c>
      <c r="F201" s="8">
        <v>127.2</v>
      </c>
      <c r="G201" s="9">
        <v>33.229999999999997</v>
      </c>
      <c r="H201" s="9">
        <f t="shared" si="15"/>
        <v>41.54</v>
      </c>
      <c r="I201" s="10">
        <f t="shared" si="17"/>
        <v>5283.89</v>
      </c>
      <c r="J201" s="48"/>
    </row>
    <row r="202" spans="1:10">
      <c r="A202" s="5" t="s">
        <v>463</v>
      </c>
      <c r="B202" s="6" t="s">
        <v>464</v>
      </c>
      <c r="C202" s="7" t="s">
        <v>465</v>
      </c>
      <c r="D202" s="6" t="s">
        <v>14</v>
      </c>
      <c r="E202" s="6" t="s">
        <v>15</v>
      </c>
      <c r="F202" s="8">
        <v>438.37</v>
      </c>
      <c r="G202" s="9">
        <v>82.93</v>
      </c>
      <c r="H202" s="9">
        <f t="shared" si="15"/>
        <v>103.66</v>
      </c>
      <c r="I202" s="10">
        <f t="shared" si="17"/>
        <v>45441.43</v>
      </c>
      <c r="J202" s="48"/>
    </row>
    <row r="203" spans="1:10" ht="16.5">
      <c r="A203" s="5" t="s">
        <v>466</v>
      </c>
      <c r="B203" s="6" t="s">
        <v>467</v>
      </c>
      <c r="C203" s="7" t="s">
        <v>468</v>
      </c>
      <c r="D203" s="6" t="s">
        <v>26</v>
      </c>
      <c r="E203" s="6" t="s">
        <v>15</v>
      </c>
      <c r="F203" s="8">
        <v>259.43</v>
      </c>
      <c r="G203" s="9">
        <v>144.99</v>
      </c>
      <c r="H203" s="9">
        <f t="shared" si="15"/>
        <v>181.24</v>
      </c>
      <c r="I203" s="10">
        <f t="shared" si="17"/>
        <v>47019.09</v>
      </c>
      <c r="J203" s="48"/>
    </row>
    <row r="204" spans="1:10">
      <c r="A204" s="3" t="s">
        <v>469</v>
      </c>
      <c r="B204" s="110" t="s">
        <v>470</v>
      </c>
      <c r="C204" s="110"/>
      <c r="D204" s="110"/>
      <c r="E204" s="110"/>
      <c r="F204" s="110"/>
      <c r="G204" s="110"/>
      <c r="H204" s="9"/>
      <c r="I204" s="4">
        <f>SUM(I205:I206)</f>
        <v>6244.8</v>
      </c>
      <c r="J204" s="48"/>
    </row>
    <row r="205" spans="1:10" ht="16.5">
      <c r="A205" s="5" t="s">
        <v>471</v>
      </c>
      <c r="B205" s="6" t="s">
        <v>434</v>
      </c>
      <c r="C205" s="7" t="s">
        <v>435</v>
      </c>
      <c r="D205" s="6" t="s">
        <v>14</v>
      </c>
      <c r="E205" s="6" t="s">
        <v>15</v>
      </c>
      <c r="F205" s="8">
        <v>98.05</v>
      </c>
      <c r="G205" s="9">
        <v>5.32</v>
      </c>
      <c r="H205" s="9">
        <f t="shared" si="15"/>
        <v>6.65</v>
      </c>
      <c r="I205" s="10">
        <f t="shared" ref="I205:I206" si="18">ROUND(F205*H205,2)</f>
        <v>652.03</v>
      </c>
      <c r="J205" s="48"/>
    </row>
    <row r="206" spans="1:10" ht="16.5">
      <c r="A206" s="5" t="s">
        <v>472</v>
      </c>
      <c r="B206" s="6" t="s">
        <v>440</v>
      </c>
      <c r="C206" s="7" t="s">
        <v>441</v>
      </c>
      <c r="D206" s="6" t="s">
        <v>14</v>
      </c>
      <c r="E206" s="6" t="s">
        <v>15</v>
      </c>
      <c r="F206" s="8">
        <v>98.05</v>
      </c>
      <c r="G206" s="9">
        <v>45.63</v>
      </c>
      <c r="H206" s="9">
        <f t="shared" si="15"/>
        <v>57.04</v>
      </c>
      <c r="I206" s="10">
        <f t="shared" si="18"/>
        <v>5592.77</v>
      </c>
      <c r="J206" s="48"/>
    </row>
    <row r="207" spans="1:10">
      <c r="A207" s="3" t="s">
        <v>473</v>
      </c>
      <c r="B207" s="110" t="s">
        <v>474</v>
      </c>
      <c r="C207" s="110"/>
      <c r="D207" s="110"/>
      <c r="E207" s="110"/>
      <c r="F207" s="110"/>
      <c r="G207" s="110"/>
      <c r="H207" s="9"/>
      <c r="I207" s="4">
        <f>I208+I221</f>
        <v>183103.72</v>
      </c>
      <c r="J207" s="48">
        <f t="shared" si="16"/>
        <v>228879.65</v>
      </c>
    </row>
    <row r="208" spans="1:10">
      <c r="A208" s="3" t="s">
        <v>475</v>
      </c>
      <c r="B208" s="110" t="s">
        <v>476</v>
      </c>
      <c r="C208" s="110"/>
      <c r="D208" s="110"/>
      <c r="E208" s="110"/>
      <c r="F208" s="110"/>
      <c r="G208" s="110"/>
      <c r="H208" s="9"/>
      <c r="I208" s="4">
        <f>SUM(I209:I220)</f>
        <v>150664.66</v>
      </c>
      <c r="J208" s="48"/>
    </row>
    <row r="209" spans="1:10">
      <c r="A209" s="5" t="s">
        <v>477</v>
      </c>
      <c r="B209" s="6" t="s">
        <v>478</v>
      </c>
      <c r="C209" s="7" t="s">
        <v>479</v>
      </c>
      <c r="D209" s="6" t="s">
        <v>26</v>
      </c>
      <c r="E209" s="6" t="s">
        <v>15</v>
      </c>
      <c r="F209" s="8">
        <v>282.92</v>
      </c>
      <c r="G209" s="9">
        <v>45.47</v>
      </c>
      <c r="H209" s="9">
        <f t="shared" ref="H209:H272" si="19">ROUND(1.25*G209,2)</f>
        <v>56.84</v>
      </c>
      <c r="I209" s="10">
        <f t="shared" ref="I209:I220" si="20">ROUND(F209*H209,2)</f>
        <v>16081.17</v>
      </c>
      <c r="J209" s="48"/>
    </row>
    <row r="210" spans="1:10" ht="16.5">
      <c r="A210" s="5" t="s">
        <v>480</v>
      </c>
      <c r="B210" s="6" t="s">
        <v>481</v>
      </c>
      <c r="C210" s="7" t="s">
        <v>482</v>
      </c>
      <c r="D210" s="6" t="s">
        <v>14</v>
      </c>
      <c r="E210" s="6" t="s">
        <v>15</v>
      </c>
      <c r="F210" s="8">
        <v>375.34</v>
      </c>
      <c r="G210" s="9">
        <v>54.33</v>
      </c>
      <c r="H210" s="9">
        <f t="shared" si="19"/>
        <v>67.91</v>
      </c>
      <c r="I210" s="10">
        <f t="shared" si="20"/>
        <v>25489.34</v>
      </c>
      <c r="J210" s="48"/>
    </row>
    <row r="211" spans="1:10" ht="16.5">
      <c r="A211" s="5" t="s">
        <v>483</v>
      </c>
      <c r="B211" s="6" t="s">
        <v>484</v>
      </c>
      <c r="C211" s="7" t="s">
        <v>485</v>
      </c>
      <c r="D211" s="6" t="s">
        <v>14</v>
      </c>
      <c r="E211" s="6" t="s">
        <v>15</v>
      </c>
      <c r="F211" s="8">
        <v>125.46</v>
      </c>
      <c r="G211" s="9">
        <v>55.2</v>
      </c>
      <c r="H211" s="9">
        <f t="shared" si="19"/>
        <v>69</v>
      </c>
      <c r="I211" s="10">
        <f t="shared" si="20"/>
        <v>8656.74</v>
      </c>
      <c r="J211" s="48"/>
    </row>
    <row r="212" spans="1:10" ht="16.5">
      <c r="A212" s="5" t="s">
        <v>486</v>
      </c>
      <c r="B212" s="6" t="s">
        <v>487</v>
      </c>
      <c r="C212" s="7" t="s">
        <v>488</v>
      </c>
      <c r="D212" s="6" t="s">
        <v>14</v>
      </c>
      <c r="E212" s="6" t="s">
        <v>15</v>
      </c>
      <c r="F212" s="8">
        <v>42.9</v>
      </c>
      <c r="G212" s="9">
        <v>102.55</v>
      </c>
      <c r="H212" s="9">
        <f t="shared" si="19"/>
        <v>128.19</v>
      </c>
      <c r="I212" s="10">
        <f t="shared" si="20"/>
        <v>5499.35</v>
      </c>
      <c r="J212" s="48"/>
    </row>
    <row r="213" spans="1:10" ht="16.5">
      <c r="A213" s="5" t="s">
        <v>489</v>
      </c>
      <c r="B213" s="6" t="s">
        <v>490</v>
      </c>
      <c r="C213" s="7" t="s">
        <v>491</v>
      </c>
      <c r="D213" s="6" t="s">
        <v>14</v>
      </c>
      <c r="E213" s="6" t="s">
        <v>15</v>
      </c>
      <c r="F213" s="8">
        <v>148.94999999999999</v>
      </c>
      <c r="G213" s="9">
        <v>59.2</v>
      </c>
      <c r="H213" s="9">
        <f t="shared" si="19"/>
        <v>74</v>
      </c>
      <c r="I213" s="10">
        <f t="shared" si="20"/>
        <v>11022.3</v>
      </c>
      <c r="J213" s="48"/>
    </row>
    <row r="214" spans="1:10">
      <c r="A214" s="5" t="s">
        <v>492</v>
      </c>
      <c r="B214" s="6" t="s">
        <v>493</v>
      </c>
      <c r="C214" s="7" t="s">
        <v>494</v>
      </c>
      <c r="D214" s="6" t="s">
        <v>26</v>
      </c>
      <c r="E214" s="6" t="s">
        <v>15</v>
      </c>
      <c r="F214" s="8">
        <v>216.53</v>
      </c>
      <c r="G214" s="9">
        <v>207.65</v>
      </c>
      <c r="H214" s="9">
        <f t="shared" si="19"/>
        <v>259.56</v>
      </c>
      <c r="I214" s="10">
        <f t="shared" si="20"/>
        <v>56202.53</v>
      </c>
      <c r="J214" s="48"/>
    </row>
    <row r="215" spans="1:10">
      <c r="A215" s="5" t="s">
        <v>495</v>
      </c>
      <c r="B215" s="6" t="s">
        <v>496</v>
      </c>
      <c r="C215" s="7" t="s">
        <v>497</v>
      </c>
      <c r="D215" s="6" t="s">
        <v>26</v>
      </c>
      <c r="E215" s="6" t="s">
        <v>15</v>
      </c>
      <c r="F215" s="8">
        <v>216.53</v>
      </c>
      <c r="G215" s="9">
        <v>4.92</v>
      </c>
      <c r="H215" s="9">
        <f t="shared" si="19"/>
        <v>6.15</v>
      </c>
      <c r="I215" s="10">
        <f t="shared" si="20"/>
        <v>1331.66</v>
      </c>
      <c r="J215" s="48"/>
    </row>
    <row r="216" spans="1:10">
      <c r="A216" s="5" t="s">
        <v>498</v>
      </c>
      <c r="B216" s="6" t="s">
        <v>499</v>
      </c>
      <c r="C216" s="7" t="s">
        <v>500</v>
      </c>
      <c r="D216" s="6" t="s">
        <v>14</v>
      </c>
      <c r="E216" s="6" t="s">
        <v>30</v>
      </c>
      <c r="F216" s="8">
        <v>68</v>
      </c>
      <c r="G216" s="9">
        <v>18.62</v>
      </c>
      <c r="H216" s="9">
        <f t="shared" si="19"/>
        <v>23.28</v>
      </c>
      <c r="I216" s="10">
        <f t="shared" si="20"/>
        <v>1583.04</v>
      </c>
      <c r="J216" s="48"/>
    </row>
    <row r="217" spans="1:10">
      <c r="A217" s="5" t="s">
        <v>501</v>
      </c>
      <c r="B217" s="6" t="s">
        <v>502</v>
      </c>
      <c r="C217" s="7" t="s">
        <v>503</v>
      </c>
      <c r="D217" s="6" t="s">
        <v>14</v>
      </c>
      <c r="E217" s="6" t="s">
        <v>30</v>
      </c>
      <c r="F217" s="8">
        <v>127.2</v>
      </c>
      <c r="G217" s="9">
        <v>81.739999999999995</v>
      </c>
      <c r="H217" s="9">
        <f t="shared" si="19"/>
        <v>102.18</v>
      </c>
      <c r="I217" s="10">
        <f t="shared" si="20"/>
        <v>12997.3</v>
      </c>
      <c r="J217" s="48"/>
    </row>
    <row r="218" spans="1:10">
      <c r="A218" s="5" t="s">
        <v>504</v>
      </c>
      <c r="B218" s="6" t="s">
        <v>505</v>
      </c>
      <c r="C218" s="7" t="s">
        <v>506</v>
      </c>
      <c r="D218" s="6" t="s">
        <v>14</v>
      </c>
      <c r="E218" s="6" t="s">
        <v>30</v>
      </c>
      <c r="F218" s="8">
        <v>53.45</v>
      </c>
      <c r="G218" s="9">
        <v>125.94</v>
      </c>
      <c r="H218" s="9">
        <f t="shared" si="19"/>
        <v>157.43</v>
      </c>
      <c r="I218" s="10">
        <f t="shared" si="20"/>
        <v>8414.6299999999992</v>
      </c>
      <c r="J218" s="48"/>
    </row>
    <row r="219" spans="1:10">
      <c r="A219" s="5" t="s">
        <v>507</v>
      </c>
      <c r="B219" s="6" t="s">
        <v>508</v>
      </c>
      <c r="C219" s="7" t="s">
        <v>509</v>
      </c>
      <c r="D219" s="6" t="s">
        <v>26</v>
      </c>
      <c r="E219" s="6" t="s">
        <v>30</v>
      </c>
      <c r="F219" s="8">
        <v>1.75</v>
      </c>
      <c r="G219" s="9">
        <v>125.94</v>
      </c>
      <c r="H219" s="9">
        <f t="shared" si="19"/>
        <v>157.43</v>
      </c>
      <c r="I219" s="10">
        <f t="shared" si="20"/>
        <v>275.5</v>
      </c>
      <c r="J219" s="48"/>
    </row>
    <row r="220" spans="1:10">
      <c r="A220" s="5" t="s">
        <v>510</v>
      </c>
      <c r="B220" s="6" t="s">
        <v>511</v>
      </c>
      <c r="C220" s="7" t="s">
        <v>512</v>
      </c>
      <c r="D220" s="6" t="s">
        <v>14</v>
      </c>
      <c r="E220" s="6" t="s">
        <v>15</v>
      </c>
      <c r="F220" s="8">
        <v>37.42</v>
      </c>
      <c r="G220" s="9">
        <v>66.510000000000005</v>
      </c>
      <c r="H220" s="9">
        <f t="shared" si="19"/>
        <v>83.14</v>
      </c>
      <c r="I220" s="10">
        <f t="shared" si="20"/>
        <v>3111.1</v>
      </c>
      <c r="J220" s="48"/>
    </row>
    <row r="221" spans="1:10">
      <c r="A221" s="3" t="s">
        <v>513</v>
      </c>
      <c r="B221" s="110" t="s">
        <v>514</v>
      </c>
      <c r="C221" s="110"/>
      <c r="D221" s="110"/>
      <c r="E221" s="110"/>
      <c r="F221" s="110"/>
      <c r="G221" s="110"/>
      <c r="H221" s="9"/>
      <c r="I221" s="4">
        <f>SUM(I222:I228)</f>
        <v>32439.06</v>
      </c>
      <c r="J221" s="48"/>
    </row>
    <row r="222" spans="1:10" ht="16.5">
      <c r="A222" s="5" t="s">
        <v>515</v>
      </c>
      <c r="B222" s="6" t="s">
        <v>516</v>
      </c>
      <c r="C222" s="7" t="s">
        <v>517</v>
      </c>
      <c r="D222" s="6" t="s">
        <v>14</v>
      </c>
      <c r="E222" s="6" t="s">
        <v>15</v>
      </c>
      <c r="F222" s="8">
        <v>254.8</v>
      </c>
      <c r="G222" s="9">
        <v>51.64</v>
      </c>
      <c r="H222" s="9">
        <f t="shared" si="19"/>
        <v>64.55</v>
      </c>
      <c r="I222" s="10">
        <f t="shared" ref="I222:I228" si="21">ROUND(F222*H222,2)</f>
        <v>16447.34</v>
      </c>
      <c r="J222" s="48"/>
    </row>
    <row r="223" spans="1:10" ht="16.5">
      <c r="A223" s="5" t="s">
        <v>518</v>
      </c>
      <c r="B223" s="6" t="s">
        <v>519</v>
      </c>
      <c r="C223" s="7" t="s">
        <v>520</v>
      </c>
      <c r="D223" s="6" t="s">
        <v>14</v>
      </c>
      <c r="E223" s="6" t="s">
        <v>15</v>
      </c>
      <c r="F223" s="8">
        <v>27.74</v>
      </c>
      <c r="G223" s="9">
        <v>87.16</v>
      </c>
      <c r="H223" s="9">
        <f t="shared" si="19"/>
        <v>108.95</v>
      </c>
      <c r="I223" s="10">
        <f t="shared" si="21"/>
        <v>3022.27</v>
      </c>
      <c r="J223" s="48"/>
    </row>
    <row r="224" spans="1:10">
      <c r="A224" s="5" t="s">
        <v>521</v>
      </c>
      <c r="B224" s="6" t="s">
        <v>522</v>
      </c>
      <c r="C224" s="7" t="s">
        <v>523</v>
      </c>
      <c r="D224" s="6" t="s">
        <v>26</v>
      </c>
      <c r="E224" s="6" t="s">
        <v>15</v>
      </c>
      <c r="F224" s="8">
        <v>4.88</v>
      </c>
      <c r="G224" s="9">
        <v>206.37</v>
      </c>
      <c r="H224" s="9">
        <f t="shared" si="19"/>
        <v>257.95999999999998</v>
      </c>
      <c r="I224" s="10">
        <f t="shared" si="21"/>
        <v>1258.8399999999999</v>
      </c>
      <c r="J224" s="48"/>
    </row>
    <row r="225" spans="1:10">
      <c r="A225" s="5" t="s">
        <v>524</v>
      </c>
      <c r="B225" s="6" t="s">
        <v>525</v>
      </c>
      <c r="C225" s="7" t="s">
        <v>526</v>
      </c>
      <c r="D225" s="6" t="s">
        <v>26</v>
      </c>
      <c r="E225" s="6" t="s">
        <v>15</v>
      </c>
      <c r="F225" s="8">
        <v>7.5</v>
      </c>
      <c r="G225" s="9">
        <v>206.37</v>
      </c>
      <c r="H225" s="9">
        <f t="shared" si="19"/>
        <v>257.95999999999998</v>
      </c>
      <c r="I225" s="10">
        <f t="shared" si="21"/>
        <v>1934.7</v>
      </c>
      <c r="J225" s="48"/>
    </row>
    <row r="226" spans="1:10">
      <c r="A226" s="5" t="s">
        <v>527</v>
      </c>
      <c r="B226" s="6" t="s">
        <v>528</v>
      </c>
      <c r="C226" s="7" t="s">
        <v>529</v>
      </c>
      <c r="D226" s="6" t="s">
        <v>26</v>
      </c>
      <c r="E226" s="6" t="s">
        <v>54</v>
      </c>
      <c r="F226" s="8">
        <v>21.96</v>
      </c>
      <c r="G226" s="9">
        <v>117.57</v>
      </c>
      <c r="H226" s="9">
        <f t="shared" si="19"/>
        <v>146.96</v>
      </c>
      <c r="I226" s="10">
        <f t="shared" si="21"/>
        <v>3227.24</v>
      </c>
      <c r="J226" s="48"/>
    </row>
    <row r="227" spans="1:10">
      <c r="A227" s="5" t="s">
        <v>530</v>
      </c>
      <c r="B227" s="6" t="s">
        <v>531</v>
      </c>
      <c r="C227" s="7" t="s">
        <v>532</v>
      </c>
      <c r="D227" s="6" t="s">
        <v>14</v>
      </c>
      <c r="E227" s="6" t="s">
        <v>15</v>
      </c>
      <c r="F227" s="8">
        <v>344.81</v>
      </c>
      <c r="G227" s="9">
        <v>14.28</v>
      </c>
      <c r="H227" s="9">
        <f t="shared" si="19"/>
        <v>17.850000000000001</v>
      </c>
      <c r="I227" s="10">
        <f t="shared" si="21"/>
        <v>6154.86</v>
      </c>
      <c r="J227" s="48"/>
    </row>
    <row r="228" spans="1:10">
      <c r="A228" s="5" t="s">
        <v>533</v>
      </c>
      <c r="B228" s="6" t="s">
        <v>534</v>
      </c>
      <c r="C228" s="7" t="s">
        <v>535</v>
      </c>
      <c r="D228" s="6" t="s">
        <v>14</v>
      </c>
      <c r="E228" s="6" t="s">
        <v>30</v>
      </c>
      <c r="F228" s="8">
        <v>8.06</v>
      </c>
      <c r="G228" s="9">
        <v>39.090000000000003</v>
      </c>
      <c r="H228" s="9">
        <f t="shared" si="19"/>
        <v>48.86</v>
      </c>
      <c r="I228" s="10">
        <f t="shared" si="21"/>
        <v>393.81</v>
      </c>
      <c r="J228" s="48"/>
    </row>
    <row r="229" spans="1:10">
      <c r="A229" s="3" t="s">
        <v>536</v>
      </c>
      <c r="B229" s="110" t="s">
        <v>537</v>
      </c>
      <c r="C229" s="110"/>
      <c r="D229" s="110"/>
      <c r="E229" s="110"/>
      <c r="F229" s="110"/>
      <c r="G229" s="110"/>
      <c r="H229" s="9"/>
      <c r="I229" s="4">
        <f>I230+I237+I240+I243</f>
        <v>160564.09000000003</v>
      </c>
      <c r="J229" s="48">
        <f t="shared" ref="J229:J246" si="22">ROUND(1.25*I229,2)</f>
        <v>200705.11</v>
      </c>
    </row>
    <row r="230" spans="1:10">
      <c r="A230" s="3" t="s">
        <v>538</v>
      </c>
      <c r="B230" s="110" t="s">
        <v>539</v>
      </c>
      <c r="C230" s="110"/>
      <c r="D230" s="110"/>
      <c r="E230" s="110"/>
      <c r="F230" s="110"/>
      <c r="G230" s="110"/>
      <c r="H230" s="9"/>
      <c r="I230" s="4">
        <f>SUM(I231:I236)</f>
        <v>113355.35</v>
      </c>
      <c r="J230" s="48"/>
    </row>
    <row r="231" spans="1:10">
      <c r="A231" s="5" t="s">
        <v>540</v>
      </c>
      <c r="B231" s="6" t="s">
        <v>541</v>
      </c>
      <c r="C231" s="7" t="s">
        <v>542</v>
      </c>
      <c r="D231" s="6" t="s">
        <v>14</v>
      </c>
      <c r="E231" s="6" t="s">
        <v>15</v>
      </c>
      <c r="F231" s="8">
        <v>2004.59</v>
      </c>
      <c r="G231" s="9">
        <v>16.809999999999999</v>
      </c>
      <c r="H231" s="9">
        <f t="shared" si="19"/>
        <v>21.01</v>
      </c>
      <c r="I231" s="10">
        <f t="shared" ref="I231:I236" si="23">ROUND(F231*H231,2)</f>
        <v>42116.44</v>
      </c>
      <c r="J231" s="48"/>
    </row>
    <row r="232" spans="1:10">
      <c r="A232" s="5" t="s">
        <v>543</v>
      </c>
      <c r="B232" s="6" t="s">
        <v>544</v>
      </c>
      <c r="C232" s="7" t="s">
        <v>545</v>
      </c>
      <c r="D232" s="6" t="s">
        <v>26</v>
      </c>
      <c r="E232" s="6" t="s">
        <v>15</v>
      </c>
      <c r="F232" s="8">
        <v>1902.96</v>
      </c>
      <c r="G232" s="9">
        <v>13.87</v>
      </c>
      <c r="H232" s="9">
        <f t="shared" si="19"/>
        <v>17.34</v>
      </c>
      <c r="I232" s="10">
        <f t="shared" si="23"/>
        <v>32997.33</v>
      </c>
      <c r="J232" s="48"/>
    </row>
    <row r="233" spans="1:10">
      <c r="A233" s="5" t="s">
        <v>546</v>
      </c>
      <c r="B233" s="6" t="s">
        <v>547</v>
      </c>
      <c r="C233" s="7" t="s">
        <v>548</v>
      </c>
      <c r="D233" s="6" t="s">
        <v>14</v>
      </c>
      <c r="E233" s="6" t="s">
        <v>15</v>
      </c>
      <c r="F233" s="8">
        <v>126.01</v>
      </c>
      <c r="G233" s="9">
        <v>17.170000000000002</v>
      </c>
      <c r="H233" s="9">
        <f t="shared" si="19"/>
        <v>21.46</v>
      </c>
      <c r="I233" s="10">
        <f t="shared" si="23"/>
        <v>2704.17</v>
      </c>
      <c r="J233" s="48"/>
    </row>
    <row r="234" spans="1:10">
      <c r="A234" s="5" t="s">
        <v>549</v>
      </c>
      <c r="B234" s="6" t="s">
        <v>550</v>
      </c>
      <c r="C234" s="7" t="s">
        <v>551</v>
      </c>
      <c r="D234" s="6" t="s">
        <v>26</v>
      </c>
      <c r="E234" s="6" t="s">
        <v>15</v>
      </c>
      <c r="F234" s="8">
        <v>12.72</v>
      </c>
      <c r="G234" s="9">
        <v>17.170000000000002</v>
      </c>
      <c r="H234" s="9">
        <f t="shared" si="19"/>
        <v>21.46</v>
      </c>
      <c r="I234" s="10">
        <f t="shared" si="23"/>
        <v>272.97000000000003</v>
      </c>
      <c r="J234" s="48"/>
    </row>
    <row r="235" spans="1:10">
      <c r="A235" s="5" t="s">
        <v>552</v>
      </c>
      <c r="B235" s="6" t="s">
        <v>553</v>
      </c>
      <c r="C235" s="7" t="s">
        <v>554</v>
      </c>
      <c r="D235" s="6" t="s">
        <v>26</v>
      </c>
      <c r="E235" s="6" t="s">
        <v>15</v>
      </c>
      <c r="F235" s="8">
        <v>101.63</v>
      </c>
      <c r="G235" s="9">
        <v>130.79</v>
      </c>
      <c r="H235" s="9">
        <f t="shared" si="19"/>
        <v>163.49</v>
      </c>
      <c r="I235" s="10">
        <f t="shared" si="23"/>
        <v>16615.490000000002</v>
      </c>
      <c r="J235" s="48"/>
    </row>
    <row r="236" spans="1:10" ht="16.5">
      <c r="A236" s="5" t="s">
        <v>555</v>
      </c>
      <c r="B236" s="6" t="s">
        <v>556</v>
      </c>
      <c r="C236" s="7" t="s">
        <v>557</v>
      </c>
      <c r="D236" s="6" t="s">
        <v>14</v>
      </c>
      <c r="E236" s="6" t="s">
        <v>15</v>
      </c>
      <c r="F236" s="8">
        <v>593.16</v>
      </c>
      <c r="G236" s="9">
        <v>25.15</v>
      </c>
      <c r="H236" s="9">
        <f t="shared" si="19"/>
        <v>31.44</v>
      </c>
      <c r="I236" s="10">
        <f t="shared" si="23"/>
        <v>18648.95</v>
      </c>
      <c r="J236" s="48"/>
    </row>
    <row r="237" spans="1:10">
      <c r="A237" s="3" t="s">
        <v>558</v>
      </c>
      <c r="B237" s="110" t="s">
        <v>559</v>
      </c>
      <c r="C237" s="110"/>
      <c r="D237" s="110"/>
      <c r="E237" s="110"/>
      <c r="F237" s="110"/>
      <c r="G237" s="110"/>
      <c r="H237" s="9"/>
      <c r="I237" s="4">
        <f>I238+I239</f>
        <v>20149.300000000003</v>
      </c>
      <c r="J237" s="48"/>
    </row>
    <row r="238" spans="1:10">
      <c r="A238" s="5" t="s">
        <v>560</v>
      </c>
      <c r="B238" s="6" t="s">
        <v>561</v>
      </c>
      <c r="C238" s="7" t="s">
        <v>562</v>
      </c>
      <c r="D238" s="6" t="s">
        <v>14</v>
      </c>
      <c r="E238" s="6" t="s">
        <v>15</v>
      </c>
      <c r="F238" s="8">
        <v>442.55</v>
      </c>
      <c r="G238" s="9">
        <v>20.260000000000002</v>
      </c>
      <c r="H238" s="9">
        <f t="shared" si="19"/>
        <v>25.33</v>
      </c>
      <c r="I238" s="10">
        <f t="shared" ref="I238:I239" si="24">ROUND(F238*H238,2)</f>
        <v>11209.79</v>
      </c>
      <c r="J238" s="48"/>
    </row>
    <row r="239" spans="1:10">
      <c r="A239" s="5" t="s">
        <v>563</v>
      </c>
      <c r="B239" s="6" t="s">
        <v>564</v>
      </c>
      <c r="C239" s="7" t="s">
        <v>565</v>
      </c>
      <c r="D239" s="6" t="s">
        <v>14</v>
      </c>
      <c r="E239" s="6" t="s">
        <v>15</v>
      </c>
      <c r="F239" s="8">
        <v>442.55</v>
      </c>
      <c r="G239" s="9">
        <v>16.16</v>
      </c>
      <c r="H239" s="9">
        <f t="shared" si="19"/>
        <v>20.2</v>
      </c>
      <c r="I239" s="10">
        <f t="shared" si="24"/>
        <v>8939.51</v>
      </c>
      <c r="J239" s="48"/>
    </row>
    <row r="240" spans="1:10">
      <c r="A240" s="3" t="s">
        <v>566</v>
      </c>
      <c r="B240" s="110" t="s">
        <v>567</v>
      </c>
      <c r="C240" s="110"/>
      <c r="D240" s="110"/>
      <c r="E240" s="110"/>
      <c r="F240" s="110"/>
      <c r="G240" s="110"/>
      <c r="H240" s="9"/>
      <c r="I240" s="4">
        <f>I241</f>
        <v>23344.32</v>
      </c>
      <c r="J240" s="48"/>
    </row>
    <row r="241" spans="1:10">
      <c r="A241" s="3" t="s">
        <v>568</v>
      </c>
      <c r="B241" s="110" t="s">
        <v>209</v>
      </c>
      <c r="C241" s="110"/>
      <c r="D241" s="110"/>
      <c r="E241" s="110"/>
      <c r="F241" s="110"/>
      <c r="G241" s="110"/>
      <c r="H241" s="9"/>
      <c r="I241" s="4">
        <f>I242</f>
        <v>23344.32</v>
      </c>
      <c r="J241" s="48">
        <f t="shared" si="22"/>
        <v>29180.400000000001</v>
      </c>
    </row>
    <row r="242" spans="1:10" ht="16.5">
      <c r="A242" s="5" t="s">
        <v>569</v>
      </c>
      <c r="B242" s="6" t="s">
        <v>570</v>
      </c>
      <c r="C242" s="7" t="s">
        <v>571</v>
      </c>
      <c r="D242" s="6" t="s">
        <v>14</v>
      </c>
      <c r="E242" s="6" t="s">
        <v>15</v>
      </c>
      <c r="F242" s="8">
        <v>1285.48</v>
      </c>
      <c r="G242" s="9">
        <v>14.53</v>
      </c>
      <c r="H242" s="9">
        <f t="shared" si="19"/>
        <v>18.16</v>
      </c>
      <c r="I242" s="10">
        <f t="shared" ref="I242" si="25">ROUND(F242*H242,2)</f>
        <v>23344.32</v>
      </c>
      <c r="J242" s="48"/>
    </row>
    <row r="243" spans="1:10">
      <c r="A243" s="3" t="s">
        <v>572</v>
      </c>
      <c r="B243" s="110" t="s">
        <v>470</v>
      </c>
      <c r="C243" s="110"/>
      <c r="D243" s="110"/>
      <c r="E243" s="110"/>
      <c r="F243" s="110"/>
      <c r="G243" s="110"/>
      <c r="H243" s="9">
        <f t="shared" si="19"/>
        <v>0</v>
      </c>
      <c r="I243" s="4">
        <f>SUM(I244:I245)</f>
        <v>3715.12</v>
      </c>
      <c r="J243" s="48"/>
    </row>
    <row r="244" spans="1:10" ht="16.5">
      <c r="A244" s="5" t="s">
        <v>573</v>
      </c>
      <c r="B244" s="6" t="s">
        <v>574</v>
      </c>
      <c r="C244" s="7" t="s">
        <v>575</v>
      </c>
      <c r="D244" s="6" t="s">
        <v>14</v>
      </c>
      <c r="E244" s="6" t="s">
        <v>15</v>
      </c>
      <c r="F244" s="8">
        <v>98.05</v>
      </c>
      <c r="G244" s="9">
        <v>16.440000000000001</v>
      </c>
      <c r="H244" s="9">
        <f t="shared" si="19"/>
        <v>20.55</v>
      </c>
      <c r="I244" s="10">
        <f t="shared" ref="I244:I245" si="26">ROUND(F244*H244,2)</f>
        <v>2014.93</v>
      </c>
      <c r="J244" s="48"/>
    </row>
    <row r="245" spans="1:10">
      <c r="A245" s="5" t="s">
        <v>576</v>
      </c>
      <c r="B245" s="6" t="s">
        <v>577</v>
      </c>
      <c r="C245" s="7" t="s">
        <v>578</v>
      </c>
      <c r="D245" s="6" t="s">
        <v>14</v>
      </c>
      <c r="E245" s="6" t="s">
        <v>15</v>
      </c>
      <c r="F245" s="8">
        <v>98.05</v>
      </c>
      <c r="G245" s="9">
        <v>13.87</v>
      </c>
      <c r="H245" s="9">
        <f t="shared" si="19"/>
        <v>17.34</v>
      </c>
      <c r="I245" s="10">
        <f t="shared" si="26"/>
        <v>1700.19</v>
      </c>
      <c r="J245" s="48"/>
    </row>
    <row r="246" spans="1:10">
      <c r="A246" s="3" t="s">
        <v>579</v>
      </c>
      <c r="B246" s="110" t="s">
        <v>580</v>
      </c>
      <c r="C246" s="110"/>
      <c r="D246" s="110"/>
      <c r="E246" s="110"/>
      <c r="F246" s="110"/>
      <c r="G246" s="110"/>
      <c r="H246" s="9"/>
      <c r="I246" s="4">
        <f>I247+I290+I297</f>
        <v>97347.639999999985</v>
      </c>
      <c r="J246" s="48">
        <f t="shared" si="22"/>
        <v>121684.55</v>
      </c>
    </row>
    <row r="247" spans="1:10">
      <c r="A247" s="3" t="s">
        <v>581</v>
      </c>
      <c r="B247" s="110" t="s">
        <v>582</v>
      </c>
      <c r="C247" s="110"/>
      <c r="D247" s="110"/>
      <c r="E247" s="110"/>
      <c r="F247" s="110"/>
      <c r="G247" s="110"/>
      <c r="H247" s="9"/>
      <c r="I247" s="4">
        <f>SUM(I248:I289)</f>
        <v>40347.299999999996</v>
      </c>
      <c r="J247" s="48"/>
    </row>
    <row r="248" spans="1:10">
      <c r="A248" s="5" t="s">
        <v>583</v>
      </c>
      <c r="B248" s="6" t="s">
        <v>584</v>
      </c>
      <c r="C248" s="7" t="s">
        <v>585</v>
      </c>
      <c r="D248" s="6" t="s">
        <v>14</v>
      </c>
      <c r="E248" s="6" t="s">
        <v>30</v>
      </c>
      <c r="F248" s="8">
        <v>27.6</v>
      </c>
      <c r="G248" s="9">
        <v>10.98</v>
      </c>
      <c r="H248" s="9">
        <f t="shared" si="19"/>
        <v>13.73</v>
      </c>
      <c r="I248" s="10">
        <f t="shared" ref="I248:I289" si="27">ROUND(F248*H248,2)</f>
        <v>378.95</v>
      </c>
      <c r="J248" s="48"/>
    </row>
    <row r="249" spans="1:10">
      <c r="A249" s="5" t="s">
        <v>586</v>
      </c>
      <c r="B249" s="6" t="s">
        <v>587</v>
      </c>
      <c r="C249" s="7" t="s">
        <v>588</v>
      </c>
      <c r="D249" s="6" t="s">
        <v>14</v>
      </c>
      <c r="E249" s="6" t="s">
        <v>30</v>
      </c>
      <c r="F249" s="8">
        <v>166.9</v>
      </c>
      <c r="G249" s="9">
        <v>23.36</v>
      </c>
      <c r="H249" s="9">
        <f t="shared" si="19"/>
        <v>29.2</v>
      </c>
      <c r="I249" s="10">
        <f t="shared" si="27"/>
        <v>4873.4799999999996</v>
      </c>
      <c r="J249" s="48"/>
    </row>
    <row r="250" spans="1:10">
      <c r="A250" s="5" t="s">
        <v>589</v>
      </c>
      <c r="B250" s="6" t="s">
        <v>590</v>
      </c>
      <c r="C250" s="7" t="s">
        <v>591</v>
      </c>
      <c r="D250" s="6" t="s">
        <v>14</v>
      </c>
      <c r="E250" s="6" t="s">
        <v>30</v>
      </c>
      <c r="F250" s="8">
        <v>81.05</v>
      </c>
      <c r="G250" s="9">
        <v>31.14</v>
      </c>
      <c r="H250" s="9">
        <f t="shared" si="19"/>
        <v>38.93</v>
      </c>
      <c r="I250" s="10">
        <f t="shared" si="27"/>
        <v>3155.28</v>
      </c>
      <c r="J250" s="48"/>
    </row>
    <row r="251" spans="1:10">
      <c r="A251" s="5" t="s">
        <v>592</v>
      </c>
      <c r="B251" s="6" t="s">
        <v>593</v>
      </c>
      <c r="C251" s="7" t="s">
        <v>594</v>
      </c>
      <c r="D251" s="6" t="s">
        <v>14</v>
      </c>
      <c r="E251" s="6" t="s">
        <v>30</v>
      </c>
      <c r="F251" s="8">
        <v>11</v>
      </c>
      <c r="G251" s="9">
        <v>31.89</v>
      </c>
      <c r="H251" s="9">
        <f t="shared" si="19"/>
        <v>39.86</v>
      </c>
      <c r="I251" s="10">
        <f t="shared" si="27"/>
        <v>438.46</v>
      </c>
      <c r="J251" s="48"/>
    </row>
    <row r="252" spans="1:10">
      <c r="A252" s="5" t="s">
        <v>595</v>
      </c>
      <c r="B252" s="6" t="s">
        <v>596</v>
      </c>
      <c r="C252" s="7" t="s">
        <v>597</v>
      </c>
      <c r="D252" s="6" t="s">
        <v>14</v>
      </c>
      <c r="E252" s="6" t="s">
        <v>30</v>
      </c>
      <c r="F252" s="8">
        <v>134.6</v>
      </c>
      <c r="G252" s="9">
        <v>52.04</v>
      </c>
      <c r="H252" s="9">
        <f t="shared" si="19"/>
        <v>65.05</v>
      </c>
      <c r="I252" s="10">
        <f t="shared" si="27"/>
        <v>8755.73</v>
      </c>
      <c r="J252" s="48"/>
    </row>
    <row r="253" spans="1:10">
      <c r="A253" s="5" t="s">
        <v>598</v>
      </c>
      <c r="B253" s="6" t="s">
        <v>599</v>
      </c>
      <c r="C253" s="7" t="s">
        <v>600</v>
      </c>
      <c r="D253" s="6" t="s">
        <v>14</v>
      </c>
      <c r="E253" s="6" t="s">
        <v>30</v>
      </c>
      <c r="F253" s="8">
        <v>54.55</v>
      </c>
      <c r="G253" s="9">
        <v>71.739999999999995</v>
      </c>
      <c r="H253" s="9">
        <f t="shared" si="19"/>
        <v>89.68</v>
      </c>
      <c r="I253" s="10">
        <f t="shared" si="27"/>
        <v>4892.04</v>
      </c>
      <c r="J253" s="48"/>
    </row>
    <row r="254" spans="1:10" ht="16.5">
      <c r="A254" s="5" t="s">
        <v>601</v>
      </c>
      <c r="B254" s="6" t="s">
        <v>602</v>
      </c>
      <c r="C254" s="7" t="s">
        <v>603</v>
      </c>
      <c r="D254" s="6" t="s">
        <v>14</v>
      </c>
      <c r="E254" s="6" t="s">
        <v>22</v>
      </c>
      <c r="F254" s="8">
        <v>3</v>
      </c>
      <c r="G254" s="9">
        <v>39.6</v>
      </c>
      <c r="H254" s="9">
        <f t="shared" si="19"/>
        <v>49.5</v>
      </c>
      <c r="I254" s="10">
        <f t="shared" si="27"/>
        <v>148.5</v>
      </c>
      <c r="J254" s="48"/>
    </row>
    <row r="255" spans="1:10" ht="16.5">
      <c r="A255" s="5" t="s">
        <v>604</v>
      </c>
      <c r="B255" s="6" t="s">
        <v>605</v>
      </c>
      <c r="C255" s="7" t="s">
        <v>606</v>
      </c>
      <c r="D255" s="6" t="s">
        <v>14</v>
      </c>
      <c r="E255" s="6" t="s">
        <v>22</v>
      </c>
      <c r="F255" s="8">
        <v>6</v>
      </c>
      <c r="G255" s="9">
        <v>263.19</v>
      </c>
      <c r="H255" s="9">
        <f t="shared" si="19"/>
        <v>328.99</v>
      </c>
      <c r="I255" s="10">
        <f t="shared" si="27"/>
        <v>1973.94</v>
      </c>
      <c r="J255" s="48"/>
    </row>
    <row r="256" spans="1:10" ht="16.5">
      <c r="A256" s="5" t="s">
        <v>607</v>
      </c>
      <c r="B256" s="6" t="s">
        <v>608</v>
      </c>
      <c r="C256" s="7" t="s">
        <v>609</v>
      </c>
      <c r="D256" s="6" t="s">
        <v>14</v>
      </c>
      <c r="E256" s="6" t="s">
        <v>22</v>
      </c>
      <c r="F256" s="8">
        <v>2</v>
      </c>
      <c r="G256" s="9">
        <v>366.39</v>
      </c>
      <c r="H256" s="9">
        <f t="shared" si="19"/>
        <v>457.99</v>
      </c>
      <c r="I256" s="10">
        <f t="shared" si="27"/>
        <v>915.98</v>
      </c>
      <c r="J256" s="48"/>
    </row>
    <row r="257" spans="1:10" ht="16.5">
      <c r="A257" s="5" t="s">
        <v>610</v>
      </c>
      <c r="B257" s="6" t="s">
        <v>611</v>
      </c>
      <c r="C257" s="7" t="s">
        <v>612</v>
      </c>
      <c r="D257" s="6" t="s">
        <v>14</v>
      </c>
      <c r="E257" s="6" t="s">
        <v>22</v>
      </c>
      <c r="F257" s="8">
        <v>4</v>
      </c>
      <c r="G257" s="9">
        <v>5.59</v>
      </c>
      <c r="H257" s="9">
        <f t="shared" si="19"/>
        <v>6.99</v>
      </c>
      <c r="I257" s="10">
        <f t="shared" si="27"/>
        <v>27.96</v>
      </c>
      <c r="J257" s="48"/>
    </row>
    <row r="258" spans="1:10" ht="16.5">
      <c r="A258" s="5" t="s">
        <v>613</v>
      </c>
      <c r="B258" s="6" t="s">
        <v>614</v>
      </c>
      <c r="C258" s="7" t="s">
        <v>615</v>
      </c>
      <c r="D258" s="6" t="s">
        <v>14</v>
      </c>
      <c r="E258" s="6" t="s">
        <v>22</v>
      </c>
      <c r="F258" s="8">
        <v>72</v>
      </c>
      <c r="G258" s="9">
        <v>6.51</v>
      </c>
      <c r="H258" s="9">
        <f t="shared" si="19"/>
        <v>8.14</v>
      </c>
      <c r="I258" s="10">
        <f t="shared" si="27"/>
        <v>586.08000000000004</v>
      </c>
      <c r="J258" s="48"/>
    </row>
    <row r="259" spans="1:10" ht="16.5">
      <c r="A259" s="5" t="s">
        <v>616</v>
      </c>
      <c r="B259" s="6" t="s">
        <v>617</v>
      </c>
      <c r="C259" s="7" t="s">
        <v>618</v>
      </c>
      <c r="D259" s="6" t="s">
        <v>14</v>
      </c>
      <c r="E259" s="6" t="s">
        <v>22</v>
      </c>
      <c r="F259" s="8">
        <v>40</v>
      </c>
      <c r="G259" s="9">
        <v>17.940000000000001</v>
      </c>
      <c r="H259" s="9">
        <f t="shared" si="19"/>
        <v>22.43</v>
      </c>
      <c r="I259" s="10">
        <f t="shared" si="27"/>
        <v>897.2</v>
      </c>
      <c r="J259" s="48"/>
    </row>
    <row r="260" spans="1:10" ht="16.5">
      <c r="A260" s="5" t="s">
        <v>619</v>
      </c>
      <c r="B260" s="6" t="s">
        <v>620</v>
      </c>
      <c r="C260" s="7" t="s">
        <v>621</v>
      </c>
      <c r="D260" s="6" t="s">
        <v>14</v>
      </c>
      <c r="E260" s="6" t="s">
        <v>22</v>
      </c>
      <c r="F260" s="8">
        <v>6</v>
      </c>
      <c r="G260" s="9">
        <v>31.84</v>
      </c>
      <c r="H260" s="9">
        <f t="shared" si="19"/>
        <v>39.799999999999997</v>
      </c>
      <c r="I260" s="10">
        <f t="shared" si="27"/>
        <v>238.8</v>
      </c>
      <c r="J260" s="48"/>
    </row>
    <row r="261" spans="1:10" ht="16.5">
      <c r="A261" s="5" t="s">
        <v>622</v>
      </c>
      <c r="B261" s="6" t="s">
        <v>623</v>
      </c>
      <c r="C261" s="7" t="s">
        <v>624</v>
      </c>
      <c r="D261" s="6" t="s">
        <v>14</v>
      </c>
      <c r="E261" s="6" t="s">
        <v>22</v>
      </c>
      <c r="F261" s="8">
        <v>2</v>
      </c>
      <c r="G261" s="9">
        <v>42.65</v>
      </c>
      <c r="H261" s="9">
        <f t="shared" si="19"/>
        <v>53.31</v>
      </c>
      <c r="I261" s="10">
        <f t="shared" si="27"/>
        <v>106.62</v>
      </c>
      <c r="J261" s="48"/>
    </row>
    <row r="262" spans="1:10" ht="16.5">
      <c r="A262" s="5" t="s">
        <v>625</v>
      </c>
      <c r="B262" s="6" t="s">
        <v>626</v>
      </c>
      <c r="C262" s="7" t="s">
        <v>627</v>
      </c>
      <c r="D262" s="6" t="s">
        <v>14</v>
      </c>
      <c r="E262" s="6" t="s">
        <v>22</v>
      </c>
      <c r="F262" s="8">
        <v>6</v>
      </c>
      <c r="G262" s="9">
        <v>21.44</v>
      </c>
      <c r="H262" s="9">
        <f t="shared" si="19"/>
        <v>26.8</v>
      </c>
      <c r="I262" s="10">
        <f t="shared" si="27"/>
        <v>160.80000000000001</v>
      </c>
      <c r="J262" s="48"/>
    </row>
    <row r="263" spans="1:10">
      <c r="A263" s="5" t="s">
        <v>628</v>
      </c>
      <c r="B263" s="6" t="s">
        <v>629</v>
      </c>
      <c r="C263" s="7" t="s">
        <v>630</v>
      </c>
      <c r="D263" s="6" t="s">
        <v>26</v>
      </c>
      <c r="E263" s="6" t="s">
        <v>22</v>
      </c>
      <c r="F263" s="8">
        <v>2</v>
      </c>
      <c r="G263" s="9">
        <v>15.36</v>
      </c>
      <c r="H263" s="9">
        <f t="shared" si="19"/>
        <v>19.2</v>
      </c>
      <c r="I263" s="10">
        <f t="shared" si="27"/>
        <v>38.4</v>
      </c>
      <c r="J263" s="48"/>
    </row>
    <row r="264" spans="1:10">
      <c r="A264" s="5" t="s">
        <v>631</v>
      </c>
      <c r="B264" s="6" t="s">
        <v>632</v>
      </c>
      <c r="C264" s="7" t="s">
        <v>633</v>
      </c>
      <c r="D264" s="6" t="s">
        <v>26</v>
      </c>
      <c r="E264" s="6" t="s">
        <v>22</v>
      </c>
      <c r="F264" s="8">
        <v>4</v>
      </c>
      <c r="G264" s="9">
        <v>15.36</v>
      </c>
      <c r="H264" s="9">
        <f t="shared" si="19"/>
        <v>19.2</v>
      </c>
      <c r="I264" s="10">
        <f t="shared" si="27"/>
        <v>76.8</v>
      </c>
      <c r="J264" s="48"/>
    </row>
    <row r="265" spans="1:10" ht="16.5">
      <c r="A265" s="5" t="s">
        <v>634</v>
      </c>
      <c r="B265" s="6" t="s">
        <v>635</v>
      </c>
      <c r="C265" s="7" t="s">
        <v>636</v>
      </c>
      <c r="D265" s="6" t="s">
        <v>14</v>
      </c>
      <c r="E265" s="6" t="s">
        <v>22</v>
      </c>
      <c r="F265" s="8">
        <v>30</v>
      </c>
      <c r="G265" s="9">
        <v>14.83</v>
      </c>
      <c r="H265" s="9">
        <f t="shared" si="19"/>
        <v>18.54</v>
      </c>
      <c r="I265" s="10">
        <f t="shared" si="27"/>
        <v>556.20000000000005</v>
      </c>
      <c r="J265" s="48"/>
    </row>
    <row r="266" spans="1:10" ht="16.5">
      <c r="A266" s="5" t="s">
        <v>637</v>
      </c>
      <c r="B266" s="6" t="s">
        <v>638</v>
      </c>
      <c r="C266" s="7" t="s">
        <v>639</v>
      </c>
      <c r="D266" s="6" t="s">
        <v>14</v>
      </c>
      <c r="E266" s="6" t="s">
        <v>22</v>
      </c>
      <c r="F266" s="8">
        <v>1</v>
      </c>
      <c r="G266" s="9">
        <v>20.59</v>
      </c>
      <c r="H266" s="9">
        <f t="shared" si="19"/>
        <v>25.74</v>
      </c>
      <c r="I266" s="10">
        <f t="shared" si="27"/>
        <v>25.74</v>
      </c>
      <c r="J266" s="48"/>
    </row>
    <row r="267" spans="1:10" ht="16.5">
      <c r="A267" s="5" t="s">
        <v>640</v>
      </c>
      <c r="B267" s="6" t="s">
        <v>641</v>
      </c>
      <c r="C267" s="7" t="s">
        <v>642</v>
      </c>
      <c r="D267" s="6" t="s">
        <v>14</v>
      </c>
      <c r="E267" s="6" t="s">
        <v>22</v>
      </c>
      <c r="F267" s="8">
        <v>5</v>
      </c>
      <c r="G267" s="9">
        <v>30.38</v>
      </c>
      <c r="H267" s="9">
        <f t="shared" si="19"/>
        <v>37.979999999999997</v>
      </c>
      <c r="I267" s="10">
        <f t="shared" si="27"/>
        <v>189.9</v>
      </c>
      <c r="J267" s="48"/>
    </row>
    <row r="268" spans="1:10">
      <c r="A268" s="5" t="s">
        <v>643</v>
      </c>
      <c r="B268" s="6" t="s">
        <v>644</v>
      </c>
      <c r="C268" s="7" t="s">
        <v>645</v>
      </c>
      <c r="D268" s="6" t="s">
        <v>14</v>
      </c>
      <c r="E268" s="6" t="s">
        <v>22</v>
      </c>
      <c r="F268" s="8">
        <v>3</v>
      </c>
      <c r="G268" s="9">
        <v>6.17</v>
      </c>
      <c r="H268" s="9">
        <f t="shared" si="19"/>
        <v>7.71</v>
      </c>
      <c r="I268" s="10">
        <f t="shared" si="27"/>
        <v>23.13</v>
      </c>
      <c r="J268" s="48"/>
    </row>
    <row r="269" spans="1:10">
      <c r="A269" s="5" t="s">
        <v>646</v>
      </c>
      <c r="B269" s="6" t="s">
        <v>647</v>
      </c>
      <c r="C269" s="7" t="s">
        <v>648</v>
      </c>
      <c r="D269" s="6" t="s">
        <v>14</v>
      </c>
      <c r="E269" s="6" t="s">
        <v>22</v>
      </c>
      <c r="F269" s="8">
        <v>2</v>
      </c>
      <c r="G269" s="9">
        <v>17.32</v>
      </c>
      <c r="H269" s="9">
        <f t="shared" si="19"/>
        <v>21.65</v>
      </c>
      <c r="I269" s="10">
        <f t="shared" si="27"/>
        <v>43.3</v>
      </c>
      <c r="J269" s="48"/>
    </row>
    <row r="270" spans="1:10">
      <c r="A270" s="5" t="s">
        <v>649</v>
      </c>
      <c r="B270" s="6" t="s">
        <v>650</v>
      </c>
      <c r="C270" s="7" t="s">
        <v>651</v>
      </c>
      <c r="D270" s="6" t="s">
        <v>14</v>
      </c>
      <c r="E270" s="6" t="s">
        <v>22</v>
      </c>
      <c r="F270" s="8">
        <v>8</v>
      </c>
      <c r="G270" s="9">
        <v>87.79</v>
      </c>
      <c r="H270" s="9">
        <f t="shared" si="19"/>
        <v>109.74</v>
      </c>
      <c r="I270" s="10">
        <f t="shared" si="27"/>
        <v>877.92</v>
      </c>
      <c r="J270" s="48"/>
    </row>
    <row r="271" spans="1:10">
      <c r="A271" s="5" t="s">
        <v>652</v>
      </c>
      <c r="B271" s="6" t="s">
        <v>653</v>
      </c>
      <c r="C271" s="7" t="s">
        <v>654</v>
      </c>
      <c r="D271" s="6" t="s">
        <v>14</v>
      </c>
      <c r="E271" s="6" t="s">
        <v>22</v>
      </c>
      <c r="F271" s="8">
        <v>2</v>
      </c>
      <c r="G271" s="9">
        <v>107.43</v>
      </c>
      <c r="H271" s="9">
        <f t="shared" si="19"/>
        <v>134.29</v>
      </c>
      <c r="I271" s="10">
        <f t="shared" si="27"/>
        <v>268.58</v>
      </c>
      <c r="J271" s="48"/>
    </row>
    <row r="272" spans="1:10" ht="16.5">
      <c r="A272" s="5" t="s">
        <v>655</v>
      </c>
      <c r="B272" s="6" t="s">
        <v>656</v>
      </c>
      <c r="C272" s="7" t="s">
        <v>657</v>
      </c>
      <c r="D272" s="6" t="s">
        <v>14</v>
      </c>
      <c r="E272" s="6" t="s">
        <v>22</v>
      </c>
      <c r="F272" s="8">
        <v>4</v>
      </c>
      <c r="G272" s="9">
        <v>7.78</v>
      </c>
      <c r="H272" s="9">
        <f t="shared" si="19"/>
        <v>9.73</v>
      </c>
      <c r="I272" s="10">
        <f t="shared" si="27"/>
        <v>38.92</v>
      </c>
      <c r="J272" s="48"/>
    </row>
    <row r="273" spans="1:10" ht="16.5">
      <c r="A273" s="5" t="s">
        <v>658</v>
      </c>
      <c r="B273" s="6" t="s">
        <v>656</v>
      </c>
      <c r="C273" s="7" t="s">
        <v>657</v>
      </c>
      <c r="D273" s="6" t="s">
        <v>14</v>
      </c>
      <c r="E273" s="6" t="s">
        <v>22</v>
      </c>
      <c r="F273" s="8">
        <v>4</v>
      </c>
      <c r="G273" s="9">
        <v>7.78</v>
      </c>
      <c r="H273" s="9">
        <f t="shared" ref="H273:H336" si="28">ROUND(1.25*G273,2)</f>
        <v>9.73</v>
      </c>
      <c r="I273" s="10">
        <f t="shared" si="27"/>
        <v>38.92</v>
      </c>
      <c r="J273" s="48"/>
    </row>
    <row r="274" spans="1:10">
      <c r="A274" s="5" t="s">
        <v>659</v>
      </c>
      <c r="B274" s="6" t="s">
        <v>660</v>
      </c>
      <c r="C274" s="7" t="s">
        <v>661</v>
      </c>
      <c r="D274" s="6" t="s">
        <v>14</v>
      </c>
      <c r="E274" s="6" t="s">
        <v>22</v>
      </c>
      <c r="F274" s="8">
        <v>28</v>
      </c>
      <c r="G274" s="9">
        <v>14.51</v>
      </c>
      <c r="H274" s="9">
        <f t="shared" si="28"/>
        <v>18.14</v>
      </c>
      <c r="I274" s="10">
        <f t="shared" si="27"/>
        <v>507.92</v>
      </c>
      <c r="J274" s="48"/>
    </row>
    <row r="275" spans="1:10">
      <c r="A275" s="5" t="s">
        <v>662</v>
      </c>
      <c r="B275" s="6" t="s">
        <v>663</v>
      </c>
      <c r="C275" s="7" t="s">
        <v>664</v>
      </c>
      <c r="D275" s="6" t="s">
        <v>14</v>
      </c>
      <c r="E275" s="6" t="s">
        <v>22</v>
      </c>
      <c r="F275" s="8">
        <v>4</v>
      </c>
      <c r="G275" s="9">
        <v>43.52</v>
      </c>
      <c r="H275" s="9">
        <f t="shared" si="28"/>
        <v>54.4</v>
      </c>
      <c r="I275" s="10">
        <f t="shared" si="27"/>
        <v>217.6</v>
      </c>
      <c r="J275" s="48"/>
    </row>
    <row r="276" spans="1:10" ht="16.5">
      <c r="A276" s="5" t="s">
        <v>665</v>
      </c>
      <c r="B276" s="6" t="s">
        <v>666</v>
      </c>
      <c r="C276" s="7" t="s">
        <v>667</v>
      </c>
      <c r="D276" s="6" t="s">
        <v>14</v>
      </c>
      <c r="E276" s="6" t="s">
        <v>22</v>
      </c>
      <c r="F276" s="8">
        <v>26</v>
      </c>
      <c r="G276" s="9">
        <v>115.79</v>
      </c>
      <c r="H276" s="9">
        <f t="shared" si="28"/>
        <v>144.74</v>
      </c>
      <c r="I276" s="10">
        <f t="shared" si="27"/>
        <v>3763.24</v>
      </c>
      <c r="J276" s="48"/>
    </row>
    <row r="277" spans="1:10" ht="16.5">
      <c r="A277" s="5" t="s">
        <v>668</v>
      </c>
      <c r="B277" s="6" t="s">
        <v>669</v>
      </c>
      <c r="C277" s="7" t="s">
        <v>670</v>
      </c>
      <c r="D277" s="6" t="s">
        <v>14</v>
      </c>
      <c r="E277" s="6" t="s">
        <v>22</v>
      </c>
      <c r="F277" s="8">
        <v>6</v>
      </c>
      <c r="G277" s="9">
        <v>150.28</v>
      </c>
      <c r="H277" s="9">
        <f t="shared" si="28"/>
        <v>187.85</v>
      </c>
      <c r="I277" s="10">
        <f t="shared" si="27"/>
        <v>1127.0999999999999</v>
      </c>
      <c r="J277" s="48"/>
    </row>
    <row r="278" spans="1:10" ht="16.5">
      <c r="A278" s="5" t="s">
        <v>671</v>
      </c>
      <c r="B278" s="6" t="s">
        <v>672</v>
      </c>
      <c r="C278" s="7" t="s">
        <v>673</v>
      </c>
      <c r="D278" s="6" t="s">
        <v>14</v>
      </c>
      <c r="E278" s="6" t="s">
        <v>22</v>
      </c>
      <c r="F278" s="8">
        <v>47</v>
      </c>
      <c r="G278" s="9">
        <v>13.3</v>
      </c>
      <c r="H278" s="9">
        <f t="shared" si="28"/>
        <v>16.63</v>
      </c>
      <c r="I278" s="10">
        <f t="shared" si="27"/>
        <v>781.61</v>
      </c>
      <c r="J278" s="48"/>
    </row>
    <row r="279" spans="1:10" ht="16.5">
      <c r="A279" s="5" t="s">
        <v>674</v>
      </c>
      <c r="B279" s="6" t="s">
        <v>672</v>
      </c>
      <c r="C279" s="7" t="s">
        <v>673</v>
      </c>
      <c r="D279" s="6" t="s">
        <v>14</v>
      </c>
      <c r="E279" s="6" t="s">
        <v>22</v>
      </c>
      <c r="F279" s="8">
        <v>12</v>
      </c>
      <c r="G279" s="9">
        <v>13.3</v>
      </c>
      <c r="H279" s="9">
        <f t="shared" si="28"/>
        <v>16.63</v>
      </c>
      <c r="I279" s="10">
        <f t="shared" si="27"/>
        <v>199.56</v>
      </c>
      <c r="J279" s="48"/>
    </row>
    <row r="280" spans="1:10">
      <c r="A280" s="5" t="s">
        <v>675</v>
      </c>
      <c r="B280" s="6" t="s">
        <v>676</v>
      </c>
      <c r="C280" s="7" t="s">
        <v>677</v>
      </c>
      <c r="D280" s="6" t="s">
        <v>14</v>
      </c>
      <c r="E280" s="6" t="s">
        <v>22</v>
      </c>
      <c r="F280" s="8">
        <v>17</v>
      </c>
      <c r="G280" s="9">
        <v>12.79</v>
      </c>
      <c r="H280" s="9">
        <f t="shared" si="28"/>
        <v>15.99</v>
      </c>
      <c r="I280" s="10">
        <f t="shared" si="27"/>
        <v>271.83</v>
      </c>
      <c r="J280" s="48"/>
    </row>
    <row r="281" spans="1:10">
      <c r="A281" s="5" t="s">
        <v>678</v>
      </c>
      <c r="B281" s="6" t="s">
        <v>679</v>
      </c>
      <c r="C281" s="7" t="s">
        <v>680</v>
      </c>
      <c r="D281" s="6" t="s">
        <v>14</v>
      </c>
      <c r="E281" s="6" t="s">
        <v>22</v>
      </c>
      <c r="F281" s="8">
        <v>14</v>
      </c>
      <c r="G281" s="9">
        <v>23.18</v>
      </c>
      <c r="H281" s="9">
        <f t="shared" si="28"/>
        <v>28.98</v>
      </c>
      <c r="I281" s="10">
        <f t="shared" si="27"/>
        <v>405.72</v>
      </c>
      <c r="J281" s="48"/>
    </row>
    <row r="282" spans="1:10">
      <c r="A282" s="5" t="s">
        <v>681</v>
      </c>
      <c r="B282" s="6" t="s">
        <v>682</v>
      </c>
      <c r="C282" s="7" t="s">
        <v>683</v>
      </c>
      <c r="D282" s="6" t="s">
        <v>14</v>
      </c>
      <c r="E282" s="6" t="s">
        <v>22</v>
      </c>
      <c r="F282" s="8">
        <v>7</v>
      </c>
      <c r="G282" s="9">
        <v>84.75</v>
      </c>
      <c r="H282" s="9">
        <f t="shared" si="28"/>
        <v>105.94</v>
      </c>
      <c r="I282" s="10">
        <f t="shared" si="27"/>
        <v>741.58</v>
      </c>
      <c r="J282" s="48"/>
    </row>
    <row r="283" spans="1:10">
      <c r="A283" s="5" t="s">
        <v>684</v>
      </c>
      <c r="B283" s="6" t="s">
        <v>685</v>
      </c>
      <c r="C283" s="7" t="s">
        <v>686</v>
      </c>
      <c r="D283" s="6" t="s">
        <v>14</v>
      </c>
      <c r="E283" s="6" t="s">
        <v>22</v>
      </c>
      <c r="F283" s="8">
        <v>4</v>
      </c>
      <c r="G283" s="9">
        <v>111.55</v>
      </c>
      <c r="H283" s="9">
        <f t="shared" si="28"/>
        <v>139.44</v>
      </c>
      <c r="I283" s="10">
        <f t="shared" si="27"/>
        <v>557.76</v>
      </c>
      <c r="J283" s="48"/>
    </row>
    <row r="284" spans="1:10" ht="16.5">
      <c r="A284" s="5" t="s">
        <v>687</v>
      </c>
      <c r="B284" s="6" t="s">
        <v>688</v>
      </c>
      <c r="C284" s="7" t="s">
        <v>689</v>
      </c>
      <c r="D284" s="6" t="s">
        <v>14</v>
      </c>
      <c r="E284" s="6" t="s">
        <v>22</v>
      </c>
      <c r="F284" s="8">
        <v>10</v>
      </c>
      <c r="G284" s="9">
        <v>20.7</v>
      </c>
      <c r="H284" s="9">
        <f t="shared" si="28"/>
        <v>25.88</v>
      </c>
      <c r="I284" s="10">
        <f t="shared" si="27"/>
        <v>258.8</v>
      </c>
      <c r="J284" s="48"/>
    </row>
    <row r="285" spans="1:10" ht="16.5">
      <c r="A285" s="5" t="s">
        <v>690</v>
      </c>
      <c r="B285" s="6" t="s">
        <v>691</v>
      </c>
      <c r="C285" s="7" t="s">
        <v>692</v>
      </c>
      <c r="D285" s="6" t="s">
        <v>14</v>
      </c>
      <c r="E285" s="6" t="s">
        <v>22</v>
      </c>
      <c r="F285" s="8">
        <v>2</v>
      </c>
      <c r="G285" s="9">
        <v>64.150000000000006</v>
      </c>
      <c r="H285" s="9">
        <f t="shared" si="28"/>
        <v>80.19</v>
      </c>
      <c r="I285" s="10">
        <f t="shared" si="27"/>
        <v>160.38</v>
      </c>
      <c r="J285" s="48"/>
    </row>
    <row r="286" spans="1:10" ht="16.5">
      <c r="A286" s="5" t="s">
        <v>693</v>
      </c>
      <c r="B286" s="6" t="s">
        <v>691</v>
      </c>
      <c r="C286" s="7" t="s">
        <v>692</v>
      </c>
      <c r="D286" s="6" t="s">
        <v>14</v>
      </c>
      <c r="E286" s="6" t="s">
        <v>22</v>
      </c>
      <c r="F286" s="8">
        <v>13</v>
      </c>
      <c r="G286" s="9">
        <v>64.150000000000006</v>
      </c>
      <c r="H286" s="9">
        <f t="shared" si="28"/>
        <v>80.19</v>
      </c>
      <c r="I286" s="10">
        <f t="shared" si="27"/>
        <v>1042.47</v>
      </c>
      <c r="J286" s="48"/>
    </row>
    <row r="287" spans="1:10">
      <c r="A287" s="5" t="s">
        <v>694</v>
      </c>
      <c r="B287" s="6" t="s">
        <v>695</v>
      </c>
      <c r="C287" s="7" t="s">
        <v>696</v>
      </c>
      <c r="D287" s="6" t="s">
        <v>26</v>
      </c>
      <c r="E287" s="6" t="s">
        <v>22</v>
      </c>
      <c r="F287" s="8">
        <v>3</v>
      </c>
      <c r="G287" s="9">
        <v>31.28</v>
      </c>
      <c r="H287" s="9">
        <f t="shared" si="28"/>
        <v>39.1</v>
      </c>
      <c r="I287" s="10">
        <f t="shared" si="27"/>
        <v>117.3</v>
      </c>
      <c r="J287" s="48"/>
    </row>
    <row r="288" spans="1:10" ht="16.5">
      <c r="A288" s="5" t="s">
        <v>697</v>
      </c>
      <c r="B288" s="6" t="s">
        <v>698</v>
      </c>
      <c r="C288" s="7" t="s">
        <v>699</v>
      </c>
      <c r="D288" s="6" t="s">
        <v>14</v>
      </c>
      <c r="E288" s="6" t="s">
        <v>22</v>
      </c>
      <c r="F288" s="8">
        <v>8</v>
      </c>
      <c r="G288" s="9">
        <v>22.92</v>
      </c>
      <c r="H288" s="9">
        <f t="shared" si="28"/>
        <v>28.65</v>
      </c>
      <c r="I288" s="10">
        <f t="shared" si="27"/>
        <v>229.2</v>
      </c>
      <c r="J288" s="48"/>
    </row>
    <row r="289" spans="1:10" ht="16.5">
      <c r="A289" s="5" t="s">
        <v>700</v>
      </c>
      <c r="B289" s="6" t="s">
        <v>701</v>
      </c>
      <c r="C289" s="7" t="s">
        <v>702</v>
      </c>
      <c r="D289" s="6" t="s">
        <v>14</v>
      </c>
      <c r="E289" s="6" t="s">
        <v>22</v>
      </c>
      <c r="F289" s="8">
        <v>9</v>
      </c>
      <c r="G289" s="9">
        <v>21.12</v>
      </c>
      <c r="H289" s="9">
        <f t="shared" si="28"/>
        <v>26.4</v>
      </c>
      <c r="I289" s="10">
        <f t="shared" si="27"/>
        <v>237.6</v>
      </c>
      <c r="J289" s="48"/>
    </row>
    <row r="290" spans="1:10">
      <c r="A290" s="3" t="s">
        <v>703</v>
      </c>
      <c r="B290" s="110" t="s">
        <v>704</v>
      </c>
      <c r="C290" s="110"/>
      <c r="D290" s="110"/>
      <c r="E290" s="110"/>
      <c r="F290" s="110"/>
      <c r="G290" s="110"/>
      <c r="H290" s="9"/>
      <c r="I290" s="4">
        <f>SUM(I291:I296)</f>
        <v>5861.28</v>
      </c>
      <c r="J290" s="48"/>
    </row>
    <row r="291" spans="1:10">
      <c r="A291" s="5" t="s">
        <v>705</v>
      </c>
      <c r="B291" s="6" t="s">
        <v>706</v>
      </c>
      <c r="C291" s="7" t="s">
        <v>707</v>
      </c>
      <c r="D291" s="6" t="s">
        <v>14</v>
      </c>
      <c r="E291" s="6" t="s">
        <v>22</v>
      </c>
      <c r="F291" s="8">
        <v>3</v>
      </c>
      <c r="G291" s="9">
        <v>221.61</v>
      </c>
      <c r="H291" s="9">
        <f t="shared" si="28"/>
        <v>277.01</v>
      </c>
      <c r="I291" s="10">
        <f t="shared" ref="I291:I296" si="29">ROUND(F291*H291,2)</f>
        <v>831.03</v>
      </c>
      <c r="J291" s="48"/>
    </row>
    <row r="292" spans="1:10">
      <c r="A292" s="5" t="s">
        <v>708</v>
      </c>
      <c r="B292" s="6" t="s">
        <v>709</v>
      </c>
      <c r="C292" s="7" t="s">
        <v>710</v>
      </c>
      <c r="D292" s="6" t="s">
        <v>14</v>
      </c>
      <c r="E292" s="6" t="s">
        <v>22</v>
      </c>
      <c r="F292" s="8">
        <v>1</v>
      </c>
      <c r="G292" s="9">
        <v>269.22000000000003</v>
      </c>
      <c r="H292" s="9">
        <f t="shared" si="28"/>
        <v>336.53</v>
      </c>
      <c r="I292" s="10">
        <f t="shared" si="29"/>
        <v>336.53</v>
      </c>
      <c r="J292" s="48"/>
    </row>
    <row r="293" spans="1:10" ht="16.5">
      <c r="A293" s="5" t="s">
        <v>711</v>
      </c>
      <c r="B293" s="6" t="s">
        <v>712</v>
      </c>
      <c r="C293" s="7" t="s">
        <v>713</v>
      </c>
      <c r="D293" s="6" t="s">
        <v>14</v>
      </c>
      <c r="E293" s="6" t="s">
        <v>22</v>
      </c>
      <c r="F293" s="8">
        <v>2</v>
      </c>
      <c r="G293" s="9">
        <v>63.85</v>
      </c>
      <c r="H293" s="9">
        <f t="shared" si="28"/>
        <v>79.81</v>
      </c>
      <c r="I293" s="10">
        <f t="shared" si="29"/>
        <v>159.62</v>
      </c>
      <c r="J293" s="48"/>
    </row>
    <row r="294" spans="1:10" ht="16.5">
      <c r="A294" s="5" t="s">
        <v>714</v>
      </c>
      <c r="B294" s="6" t="s">
        <v>715</v>
      </c>
      <c r="C294" s="7" t="s">
        <v>716</v>
      </c>
      <c r="D294" s="6" t="s">
        <v>14</v>
      </c>
      <c r="E294" s="6" t="s">
        <v>22</v>
      </c>
      <c r="F294" s="8">
        <v>8</v>
      </c>
      <c r="G294" s="9">
        <v>128.6</v>
      </c>
      <c r="H294" s="9">
        <f t="shared" si="28"/>
        <v>160.75</v>
      </c>
      <c r="I294" s="10">
        <f t="shared" si="29"/>
        <v>1286</v>
      </c>
      <c r="J294" s="48"/>
    </row>
    <row r="295" spans="1:10" ht="16.5">
      <c r="A295" s="5" t="s">
        <v>717</v>
      </c>
      <c r="B295" s="6" t="s">
        <v>718</v>
      </c>
      <c r="C295" s="7" t="s">
        <v>719</v>
      </c>
      <c r="D295" s="6" t="s">
        <v>14</v>
      </c>
      <c r="E295" s="6" t="s">
        <v>22</v>
      </c>
      <c r="F295" s="8">
        <v>30</v>
      </c>
      <c r="G295" s="9">
        <v>72.77</v>
      </c>
      <c r="H295" s="9">
        <f t="shared" si="28"/>
        <v>90.96</v>
      </c>
      <c r="I295" s="10">
        <f t="shared" si="29"/>
        <v>2728.8</v>
      </c>
      <c r="J295" s="48"/>
    </row>
    <row r="296" spans="1:10" ht="16.5">
      <c r="A296" s="5" t="s">
        <v>720</v>
      </c>
      <c r="B296" s="6" t="s">
        <v>721</v>
      </c>
      <c r="C296" s="7" t="s">
        <v>722</v>
      </c>
      <c r="D296" s="6" t="s">
        <v>14</v>
      </c>
      <c r="E296" s="6" t="s">
        <v>22</v>
      </c>
      <c r="F296" s="8">
        <v>6</v>
      </c>
      <c r="G296" s="9">
        <v>69.239999999999995</v>
      </c>
      <c r="H296" s="9">
        <f t="shared" si="28"/>
        <v>86.55</v>
      </c>
      <c r="I296" s="10">
        <f t="shared" si="29"/>
        <v>519.29999999999995</v>
      </c>
      <c r="J296" s="48"/>
    </row>
    <row r="297" spans="1:10">
      <c r="A297" s="3" t="s">
        <v>723</v>
      </c>
      <c r="B297" s="110" t="s">
        <v>724</v>
      </c>
      <c r="C297" s="110"/>
      <c r="D297" s="110"/>
      <c r="E297" s="110"/>
      <c r="F297" s="110"/>
      <c r="G297" s="110"/>
      <c r="H297" s="9">
        <f t="shared" si="28"/>
        <v>0</v>
      </c>
      <c r="I297" s="4">
        <f>I298</f>
        <v>51139.06</v>
      </c>
      <c r="J297" s="48"/>
    </row>
    <row r="298" spans="1:10">
      <c r="A298" s="5" t="s">
        <v>725</v>
      </c>
      <c r="B298" s="6" t="s">
        <v>726</v>
      </c>
      <c r="C298" s="7" t="s">
        <v>727</v>
      </c>
      <c r="D298" s="6" t="s">
        <v>26</v>
      </c>
      <c r="E298" s="6" t="s">
        <v>22</v>
      </c>
      <c r="F298" s="8">
        <v>1</v>
      </c>
      <c r="G298" s="9">
        <v>40911.25</v>
      </c>
      <c r="H298" s="9">
        <f t="shared" si="28"/>
        <v>51139.06</v>
      </c>
      <c r="I298" s="10">
        <f t="shared" ref="I298" si="30">ROUND(F298*H298,2)</f>
        <v>51139.06</v>
      </c>
      <c r="J298" s="48"/>
    </row>
    <row r="299" spans="1:10">
      <c r="A299" s="3" t="s">
        <v>728</v>
      </c>
      <c r="B299" s="110" t="s">
        <v>729</v>
      </c>
      <c r="C299" s="110"/>
      <c r="D299" s="110"/>
      <c r="E299" s="110"/>
      <c r="F299" s="110"/>
      <c r="G299" s="110"/>
      <c r="H299" s="9"/>
      <c r="I299" s="4">
        <f>I300+I307</f>
        <v>22511.59</v>
      </c>
      <c r="J299" s="48">
        <f t="shared" ref="J299:J310" si="31">ROUND(1.25*I299,2)</f>
        <v>28139.49</v>
      </c>
    </row>
    <row r="300" spans="1:10">
      <c r="A300" s="3" t="s">
        <v>730</v>
      </c>
      <c r="B300" s="110" t="s">
        <v>731</v>
      </c>
      <c r="C300" s="110"/>
      <c r="D300" s="110"/>
      <c r="E300" s="110"/>
      <c r="F300" s="110"/>
      <c r="G300" s="110"/>
      <c r="H300" s="9"/>
      <c r="I300" s="4">
        <f>SUM(I301:I306)</f>
        <v>15319.99</v>
      </c>
      <c r="J300" s="48"/>
    </row>
    <row r="301" spans="1:10" ht="16.5">
      <c r="A301" s="5" t="s">
        <v>732</v>
      </c>
      <c r="B301" s="6" t="s">
        <v>733</v>
      </c>
      <c r="C301" s="7" t="s">
        <v>734</v>
      </c>
      <c r="D301" s="6" t="s">
        <v>14</v>
      </c>
      <c r="E301" s="6" t="s">
        <v>30</v>
      </c>
      <c r="F301" s="8">
        <v>246.6</v>
      </c>
      <c r="G301" s="9">
        <v>35.56</v>
      </c>
      <c r="H301" s="9">
        <f t="shared" si="28"/>
        <v>44.45</v>
      </c>
      <c r="I301" s="10">
        <f t="shared" ref="I301:I306" si="32">ROUND(F301*H301,2)</f>
        <v>10961.37</v>
      </c>
      <c r="J301" s="48"/>
    </row>
    <row r="302" spans="1:10" ht="16.5">
      <c r="A302" s="5" t="s">
        <v>735</v>
      </c>
      <c r="B302" s="6" t="s">
        <v>736</v>
      </c>
      <c r="C302" s="7" t="s">
        <v>737</v>
      </c>
      <c r="D302" s="6" t="s">
        <v>14</v>
      </c>
      <c r="E302" s="6" t="s">
        <v>30</v>
      </c>
      <c r="F302" s="8">
        <v>3</v>
      </c>
      <c r="G302" s="9">
        <v>73.709999999999994</v>
      </c>
      <c r="H302" s="9">
        <f t="shared" si="28"/>
        <v>92.14</v>
      </c>
      <c r="I302" s="10">
        <f t="shared" si="32"/>
        <v>276.42</v>
      </c>
      <c r="J302" s="48"/>
    </row>
    <row r="303" spans="1:10" ht="16.5">
      <c r="A303" s="5" t="s">
        <v>738</v>
      </c>
      <c r="B303" s="6" t="s">
        <v>739</v>
      </c>
      <c r="C303" s="7" t="s">
        <v>740</v>
      </c>
      <c r="D303" s="6" t="s">
        <v>14</v>
      </c>
      <c r="E303" s="6" t="s">
        <v>22</v>
      </c>
      <c r="F303" s="8">
        <v>11</v>
      </c>
      <c r="G303" s="9">
        <v>49.73</v>
      </c>
      <c r="H303" s="9">
        <f t="shared" si="28"/>
        <v>62.16</v>
      </c>
      <c r="I303" s="10">
        <f t="shared" si="32"/>
        <v>683.76</v>
      </c>
      <c r="J303" s="48"/>
    </row>
    <row r="304" spans="1:10" ht="16.5">
      <c r="A304" s="5" t="s">
        <v>741</v>
      </c>
      <c r="B304" s="6" t="s">
        <v>742</v>
      </c>
      <c r="C304" s="7" t="s">
        <v>743</v>
      </c>
      <c r="D304" s="6" t="s">
        <v>14</v>
      </c>
      <c r="E304" s="6" t="s">
        <v>22</v>
      </c>
      <c r="F304" s="8">
        <v>47</v>
      </c>
      <c r="G304" s="9">
        <v>48.61</v>
      </c>
      <c r="H304" s="9">
        <f t="shared" si="28"/>
        <v>60.76</v>
      </c>
      <c r="I304" s="10">
        <f t="shared" si="32"/>
        <v>2855.72</v>
      </c>
      <c r="J304" s="48"/>
    </row>
    <row r="305" spans="1:10" ht="16.5">
      <c r="A305" s="5" t="s">
        <v>744</v>
      </c>
      <c r="B305" s="6" t="s">
        <v>745</v>
      </c>
      <c r="C305" s="7" t="s">
        <v>746</v>
      </c>
      <c r="D305" s="6" t="s">
        <v>14</v>
      </c>
      <c r="E305" s="6" t="s">
        <v>22</v>
      </c>
      <c r="F305" s="8">
        <v>4</v>
      </c>
      <c r="G305" s="9">
        <v>88.95</v>
      </c>
      <c r="H305" s="9">
        <f t="shared" si="28"/>
        <v>111.19</v>
      </c>
      <c r="I305" s="10">
        <f t="shared" si="32"/>
        <v>444.76</v>
      </c>
      <c r="J305" s="48"/>
    </row>
    <row r="306" spans="1:10" ht="16.5">
      <c r="A306" s="5" t="s">
        <v>747</v>
      </c>
      <c r="B306" s="6" t="s">
        <v>748</v>
      </c>
      <c r="C306" s="7" t="s">
        <v>749</v>
      </c>
      <c r="D306" s="6" t="s">
        <v>14</v>
      </c>
      <c r="E306" s="6" t="s">
        <v>22</v>
      </c>
      <c r="F306" s="8">
        <v>1</v>
      </c>
      <c r="G306" s="9">
        <v>78.37</v>
      </c>
      <c r="H306" s="9">
        <f t="shared" si="28"/>
        <v>97.96</v>
      </c>
      <c r="I306" s="10">
        <f t="shared" si="32"/>
        <v>97.96</v>
      </c>
      <c r="J306" s="48"/>
    </row>
    <row r="307" spans="1:10">
      <c r="A307" s="3" t="s">
        <v>750</v>
      </c>
      <c r="B307" s="110" t="s">
        <v>751</v>
      </c>
      <c r="C307" s="110"/>
      <c r="D307" s="110"/>
      <c r="E307" s="110"/>
      <c r="F307" s="110"/>
      <c r="G307" s="110"/>
      <c r="H307" s="9">
        <f t="shared" si="28"/>
        <v>0</v>
      </c>
      <c r="I307" s="4">
        <f>SUM(I308:I309)</f>
        <v>7191.5999999999995</v>
      </c>
      <c r="J307" s="48"/>
    </row>
    <row r="308" spans="1:10" ht="16.5">
      <c r="A308" s="5" t="s">
        <v>752</v>
      </c>
      <c r="B308" s="6" t="s">
        <v>753</v>
      </c>
      <c r="C308" s="7" t="s">
        <v>754</v>
      </c>
      <c r="D308" s="6" t="s">
        <v>14</v>
      </c>
      <c r="E308" s="6" t="s">
        <v>22</v>
      </c>
      <c r="F308" s="8">
        <v>9</v>
      </c>
      <c r="G308" s="9">
        <v>587.04</v>
      </c>
      <c r="H308" s="9">
        <f t="shared" si="28"/>
        <v>733.8</v>
      </c>
      <c r="I308" s="10">
        <f t="shared" ref="I308:I309" si="33">ROUND(F308*H308,2)</f>
        <v>6604.2</v>
      </c>
      <c r="J308" s="48"/>
    </row>
    <row r="309" spans="1:10" ht="16.5">
      <c r="A309" s="5" t="s">
        <v>755</v>
      </c>
      <c r="B309" s="6" t="s">
        <v>756</v>
      </c>
      <c r="C309" s="7" t="s">
        <v>757</v>
      </c>
      <c r="D309" s="6" t="s">
        <v>14</v>
      </c>
      <c r="E309" s="6" t="s">
        <v>22</v>
      </c>
      <c r="F309" s="8">
        <v>11</v>
      </c>
      <c r="G309" s="9">
        <v>42.72</v>
      </c>
      <c r="H309" s="9">
        <f t="shared" si="28"/>
        <v>53.4</v>
      </c>
      <c r="I309" s="10">
        <f t="shared" si="33"/>
        <v>587.4</v>
      </c>
      <c r="J309" s="48"/>
    </row>
    <row r="310" spans="1:10">
      <c r="A310" s="3" t="s">
        <v>758</v>
      </c>
      <c r="B310" s="110" t="s">
        <v>759</v>
      </c>
      <c r="C310" s="110"/>
      <c r="D310" s="110"/>
      <c r="E310" s="110"/>
      <c r="F310" s="110"/>
      <c r="G310" s="110"/>
      <c r="H310" s="9">
        <f t="shared" si="28"/>
        <v>0</v>
      </c>
      <c r="I310" s="4">
        <f>I311+I341</f>
        <v>79627.629999999976</v>
      </c>
      <c r="J310" s="48">
        <f t="shared" si="31"/>
        <v>99534.54</v>
      </c>
    </row>
    <row r="311" spans="1:10">
      <c r="A311" s="3" t="s">
        <v>760</v>
      </c>
      <c r="B311" s="110" t="s">
        <v>761</v>
      </c>
      <c r="C311" s="110"/>
      <c r="D311" s="110"/>
      <c r="E311" s="110"/>
      <c r="F311" s="110"/>
      <c r="G311" s="110"/>
      <c r="H311" s="9">
        <f t="shared" si="28"/>
        <v>0</v>
      </c>
      <c r="I311" s="4">
        <f>SUM(I312:I340)</f>
        <v>44677.249999999985</v>
      </c>
      <c r="J311" s="48"/>
    </row>
    <row r="312" spans="1:10" ht="16.5">
      <c r="A312" s="5" t="s">
        <v>762</v>
      </c>
      <c r="B312" s="6" t="s">
        <v>763</v>
      </c>
      <c r="C312" s="7" t="s">
        <v>764</v>
      </c>
      <c r="D312" s="6" t="s">
        <v>14</v>
      </c>
      <c r="E312" s="6" t="s">
        <v>30</v>
      </c>
      <c r="F312" s="8">
        <v>149.30000000000001</v>
      </c>
      <c r="G312" s="9">
        <v>38.659999999999997</v>
      </c>
      <c r="H312" s="9">
        <f t="shared" si="28"/>
        <v>48.33</v>
      </c>
      <c r="I312" s="10">
        <f t="shared" ref="I312:I340" si="34">ROUND(F312*H312,2)</f>
        <v>7215.67</v>
      </c>
      <c r="J312" s="48"/>
    </row>
    <row r="313" spans="1:10" ht="16.5">
      <c r="A313" s="5" t="s">
        <v>765</v>
      </c>
      <c r="B313" s="6" t="s">
        <v>766</v>
      </c>
      <c r="C313" s="7" t="s">
        <v>767</v>
      </c>
      <c r="D313" s="6" t="s">
        <v>14</v>
      </c>
      <c r="E313" s="6" t="s">
        <v>30</v>
      </c>
      <c r="F313" s="8">
        <v>115.3</v>
      </c>
      <c r="G313" s="9">
        <v>21.66</v>
      </c>
      <c r="H313" s="9">
        <f t="shared" si="28"/>
        <v>27.08</v>
      </c>
      <c r="I313" s="10">
        <f t="shared" si="34"/>
        <v>3122.32</v>
      </c>
      <c r="J313" s="48"/>
    </row>
    <row r="314" spans="1:10" ht="16.5">
      <c r="A314" s="5" t="s">
        <v>768</v>
      </c>
      <c r="B314" s="6" t="s">
        <v>769</v>
      </c>
      <c r="C314" s="7" t="s">
        <v>770</v>
      </c>
      <c r="D314" s="6" t="s">
        <v>14</v>
      </c>
      <c r="E314" s="6" t="s">
        <v>30</v>
      </c>
      <c r="F314" s="8">
        <v>173.1</v>
      </c>
      <c r="G314" s="9">
        <v>27.78</v>
      </c>
      <c r="H314" s="9">
        <f t="shared" si="28"/>
        <v>34.729999999999997</v>
      </c>
      <c r="I314" s="10">
        <f t="shared" si="34"/>
        <v>6011.76</v>
      </c>
      <c r="J314" s="48"/>
    </row>
    <row r="315" spans="1:10" ht="16.5">
      <c r="A315" s="5" t="s">
        <v>771</v>
      </c>
      <c r="B315" s="6" t="s">
        <v>772</v>
      </c>
      <c r="C315" s="7" t="s">
        <v>773</v>
      </c>
      <c r="D315" s="6" t="s">
        <v>14</v>
      </c>
      <c r="E315" s="6" t="s">
        <v>30</v>
      </c>
      <c r="F315" s="8">
        <v>69.55</v>
      </c>
      <c r="G315" s="9">
        <v>34.700000000000003</v>
      </c>
      <c r="H315" s="9">
        <f t="shared" si="28"/>
        <v>43.38</v>
      </c>
      <c r="I315" s="10">
        <f t="shared" si="34"/>
        <v>3017.08</v>
      </c>
      <c r="J315" s="48"/>
    </row>
    <row r="316" spans="1:10" ht="16.5">
      <c r="A316" s="5" t="s">
        <v>774</v>
      </c>
      <c r="B316" s="6" t="s">
        <v>775</v>
      </c>
      <c r="C316" s="7" t="s">
        <v>776</v>
      </c>
      <c r="D316" s="6" t="s">
        <v>14</v>
      </c>
      <c r="E316" s="6" t="s">
        <v>22</v>
      </c>
      <c r="F316" s="8">
        <v>32</v>
      </c>
      <c r="G316" s="9">
        <v>10.48</v>
      </c>
      <c r="H316" s="9">
        <f t="shared" si="28"/>
        <v>13.1</v>
      </c>
      <c r="I316" s="10">
        <f t="shared" si="34"/>
        <v>419.2</v>
      </c>
      <c r="J316" s="48"/>
    </row>
    <row r="317" spans="1:10" ht="16.5">
      <c r="A317" s="5" t="s">
        <v>777</v>
      </c>
      <c r="B317" s="6" t="s">
        <v>778</v>
      </c>
      <c r="C317" s="7" t="s">
        <v>779</v>
      </c>
      <c r="D317" s="6" t="s">
        <v>14</v>
      </c>
      <c r="E317" s="6" t="s">
        <v>22</v>
      </c>
      <c r="F317" s="8">
        <v>31</v>
      </c>
      <c r="G317" s="9">
        <v>17.46</v>
      </c>
      <c r="H317" s="9">
        <f t="shared" si="28"/>
        <v>21.83</v>
      </c>
      <c r="I317" s="10">
        <f t="shared" si="34"/>
        <v>676.73</v>
      </c>
      <c r="J317" s="48"/>
    </row>
    <row r="318" spans="1:10" ht="16.5">
      <c r="A318" s="5" t="s">
        <v>780</v>
      </c>
      <c r="B318" s="6" t="s">
        <v>781</v>
      </c>
      <c r="C318" s="7" t="s">
        <v>782</v>
      </c>
      <c r="D318" s="6" t="s">
        <v>14</v>
      </c>
      <c r="E318" s="6" t="s">
        <v>22</v>
      </c>
      <c r="F318" s="8">
        <v>9</v>
      </c>
      <c r="G318" s="9">
        <v>26.5</v>
      </c>
      <c r="H318" s="9">
        <f t="shared" si="28"/>
        <v>33.130000000000003</v>
      </c>
      <c r="I318" s="10">
        <f t="shared" si="34"/>
        <v>298.17</v>
      </c>
      <c r="J318" s="48"/>
    </row>
    <row r="319" spans="1:10" ht="16.5">
      <c r="A319" s="5" t="s">
        <v>783</v>
      </c>
      <c r="B319" s="6" t="s">
        <v>784</v>
      </c>
      <c r="C319" s="7" t="s">
        <v>785</v>
      </c>
      <c r="D319" s="6" t="s">
        <v>14</v>
      </c>
      <c r="E319" s="6" t="s">
        <v>22</v>
      </c>
      <c r="F319" s="8">
        <v>6</v>
      </c>
      <c r="G319" s="9">
        <v>31.86</v>
      </c>
      <c r="H319" s="9">
        <f t="shared" si="28"/>
        <v>39.83</v>
      </c>
      <c r="I319" s="10">
        <f t="shared" si="34"/>
        <v>238.98</v>
      </c>
      <c r="J319" s="48"/>
    </row>
    <row r="320" spans="1:10" ht="16.5">
      <c r="A320" s="5" t="s">
        <v>786</v>
      </c>
      <c r="B320" s="6" t="s">
        <v>787</v>
      </c>
      <c r="C320" s="7" t="s">
        <v>788</v>
      </c>
      <c r="D320" s="6" t="s">
        <v>14</v>
      </c>
      <c r="E320" s="6" t="s">
        <v>22</v>
      </c>
      <c r="F320" s="8">
        <v>12</v>
      </c>
      <c r="G320" s="9">
        <v>30.95</v>
      </c>
      <c r="H320" s="9">
        <f t="shared" si="28"/>
        <v>38.69</v>
      </c>
      <c r="I320" s="10">
        <f t="shared" si="34"/>
        <v>464.28</v>
      </c>
      <c r="J320" s="48"/>
    </row>
    <row r="321" spans="1:10" ht="16.5">
      <c r="A321" s="5" t="s">
        <v>789</v>
      </c>
      <c r="B321" s="6" t="s">
        <v>790</v>
      </c>
      <c r="C321" s="7" t="s">
        <v>791</v>
      </c>
      <c r="D321" s="6" t="s">
        <v>14</v>
      </c>
      <c r="E321" s="6" t="s">
        <v>22</v>
      </c>
      <c r="F321" s="8">
        <v>28</v>
      </c>
      <c r="G321" s="9">
        <v>25.43</v>
      </c>
      <c r="H321" s="9">
        <f t="shared" si="28"/>
        <v>31.79</v>
      </c>
      <c r="I321" s="10">
        <f t="shared" si="34"/>
        <v>890.12</v>
      </c>
      <c r="J321" s="48"/>
    </row>
    <row r="322" spans="1:10" ht="16.5">
      <c r="A322" s="5" t="s">
        <v>792</v>
      </c>
      <c r="B322" s="6" t="s">
        <v>793</v>
      </c>
      <c r="C322" s="7" t="s">
        <v>794</v>
      </c>
      <c r="D322" s="6" t="s">
        <v>14</v>
      </c>
      <c r="E322" s="6" t="s">
        <v>22</v>
      </c>
      <c r="F322" s="8">
        <v>18</v>
      </c>
      <c r="G322" s="9">
        <v>16.66</v>
      </c>
      <c r="H322" s="9">
        <f t="shared" si="28"/>
        <v>20.83</v>
      </c>
      <c r="I322" s="10">
        <f t="shared" si="34"/>
        <v>374.94</v>
      </c>
      <c r="J322" s="48"/>
    </row>
    <row r="323" spans="1:10" ht="16.5">
      <c r="A323" s="5" t="s">
        <v>795</v>
      </c>
      <c r="B323" s="6" t="s">
        <v>796</v>
      </c>
      <c r="C323" s="7" t="s">
        <v>797</v>
      </c>
      <c r="D323" s="6" t="s">
        <v>14</v>
      </c>
      <c r="E323" s="6" t="s">
        <v>22</v>
      </c>
      <c r="F323" s="8">
        <v>106</v>
      </c>
      <c r="G323" s="9">
        <v>10.220000000000001</v>
      </c>
      <c r="H323" s="9">
        <f t="shared" si="28"/>
        <v>12.78</v>
      </c>
      <c r="I323" s="10">
        <f t="shared" si="34"/>
        <v>1354.68</v>
      </c>
      <c r="J323" s="48"/>
    </row>
    <row r="324" spans="1:10" ht="16.5">
      <c r="A324" s="5" t="s">
        <v>798</v>
      </c>
      <c r="B324" s="6" t="s">
        <v>799</v>
      </c>
      <c r="C324" s="7" t="s">
        <v>800</v>
      </c>
      <c r="D324" s="6" t="s">
        <v>26</v>
      </c>
      <c r="E324" s="6" t="s">
        <v>22</v>
      </c>
      <c r="F324" s="8">
        <v>14</v>
      </c>
      <c r="G324" s="9">
        <v>59.14</v>
      </c>
      <c r="H324" s="9">
        <f t="shared" si="28"/>
        <v>73.930000000000007</v>
      </c>
      <c r="I324" s="10">
        <f t="shared" si="34"/>
        <v>1035.02</v>
      </c>
      <c r="J324" s="48"/>
    </row>
    <row r="325" spans="1:10" ht="16.5">
      <c r="A325" s="5" t="s">
        <v>801</v>
      </c>
      <c r="B325" s="6" t="s">
        <v>802</v>
      </c>
      <c r="C325" s="7" t="s">
        <v>803</v>
      </c>
      <c r="D325" s="6" t="s">
        <v>14</v>
      </c>
      <c r="E325" s="6" t="s">
        <v>22</v>
      </c>
      <c r="F325" s="8">
        <v>8</v>
      </c>
      <c r="G325" s="9">
        <v>59.14</v>
      </c>
      <c r="H325" s="9">
        <f t="shared" si="28"/>
        <v>73.930000000000007</v>
      </c>
      <c r="I325" s="10">
        <f t="shared" si="34"/>
        <v>591.44000000000005</v>
      </c>
      <c r="J325" s="48"/>
    </row>
    <row r="326" spans="1:10" ht="16.5">
      <c r="A326" s="5" t="s">
        <v>804</v>
      </c>
      <c r="B326" s="6" t="s">
        <v>805</v>
      </c>
      <c r="C326" s="7" t="s">
        <v>806</v>
      </c>
      <c r="D326" s="6" t="s">
        <v>26</v>
      </c>
      <c r="E326" s="6" t="s">
        <v>22</v>
      </c>
      <c r="F326" s="8">
        <v>1</v>
      </c>
      <c r="G326" s="9">
        <v>45.87</v>
      </c>
      <c r="H326" s="9">
        <f t="shared" si="28"/>
        <v>57.34</v>
      </c>
      <c r="I326" s="10">
        <f t="shared" si="34"/>
        <v>57.34</v>
      </c>
      <c r="J326" s="48"/>
    </row>
    <row r="327" spans="1:10" ht="16.5">
      <c r="A327" s="5" t="s">
        <v>807</v>
      </c>
      <c r="B327" s="6" t="s">
        <v>808</v>
      </c>
      <c r="C327" s="7" t="s">
        <v>809</v>
      </c>
      <c r="D327" s="6" t="s">
        <v>14</v>
      </c>
      <c r="E327" s="6" t="s">
        <v>22</v>
      </c>
      <c r="F327" s="8">
        <v>9</v>
      </c>
      <c r="G327" s="9">
        <v>23.02</v>
      </c>
      <c r="H327" s="9">
        <f t="shared" si="28"/>
        <v>28.78</v>
      </c>
      <c r="I327" s="10">
        <f t="shared" si="34"/>
        <v>259.02</v>
      </c>
      <c r="J327" s="48"/>
    </row>
    <row r="328" spans="1:10" ht="16.5">
      <c r="A328" s="5" t="s">
        <v>810</v>
      </c>
      <c r="B328" s="6" t="s">
        <v>811</v>
      </c>
      <c r="C328" s="7" t="s">
        <v>812</v>
      </c>
      <c r="D328" s="6" t="s">
        <v>14</v>
      </c>
      <c r="E328" s="6" t="s">
        <v>22</v>
      </c>
      <c r="F328" s="8">
        <v>1</v>
      </c>
      <c r="G328" s="9">
        <v>36.130000000000003</v>
      </c>
      <c r="H328" s="9">
        <f t="shared" si="28"/>
        <v>45.16</v>
      </c>
      <c r="I328" s="10">
        <f t="shared" si="34"/>
        <v>45.16</v>
      </c>
      <c r="J328" s="48"/>
    </row>
    <row r="329" spans="1:10" ht="16.5">
      <c r="A329" s="5" t="s">
        <v>813</v>
      </c>
      <c r="B329" s="6" t="s">
        <v>753</v>
      </c>
      <c r="C329" s="7" t="s">
        <v>754</v>
      </c>
      <c r="D329" s="6" t="s">
        <v>14</v>
      </c>
      <c r="E329" s="6" t="s">
        <v>22</v>
      </c>
      <c r="F329" s="8">
        <v>16</v>
      </c>
      <c r="G329" s="9">
        <v>587.04</v>
      </c>
      <c r="H329" s="9">
        <f t="shared" si="28"/>
        <v>733.8</v>
      </c>
      <c r="I329" s="10">
        <f t="shared" si="34"/>
        <v>11740.8</v>
      </c>
      <c r="J329" s="48"/>
    </row>
    <row r="330" spans="1:10" ht="16.5">
      <c r="A330" s="5" t="s">
        <v>814</v>
      </c>
      <c r="B330" s="6" t="s">
        <v>815</v>
      </c>
      <c r="C330" s="7" t="s">
        <v>816</v>
      </c>
      <c r="D330" s="6" t="s">
        <v>14</v>
      </c>
      <c r="E330" s="6" t="s">
        <v>22</v>
      </c>
      <c r="F330" s="8">
        <v>19</v>
      </c>
      <c r="G330" s="9">
        <v>112.63</v>
      </c>
      <c r="H330" s="9">
        <f t="shared" si="28"/>
        <v>140.79</v>
      </c>
      <c r="I330" s="10">
        <f t="shared" si="34"/>
        <v>2675.01</v>
      </c>
      <c r="J330" s="48"/>
    </row>
    <row r="331" spans="1:10" ht="16.5">
      <c r="A331" s="5" t="s">
        <v>817</v>
      </c>
      <c r="B331" s="6" t="s">
        <v>818</v>
      </c>
      <c r="C331" s="7" t="s">
        <v>819</v>
      </c>
      <c r="D331" s="6" t="s">
        <v>14</v>
      </c>
      <c r="E331" s="6" t="s">
        <v>22</v>
      </c>
      <c r="F331" s="8">
        <v>12</v>
      </c>
      <c r="G331" s="9">
        <v>92.38</v>
      </c>
      <c r="H331" s="9">
        <f t="shared" si="28"/>
        <v>115.48</v>
      </c>
      <c r="I331" s="10">
        <f t="shared" si="34"/>
        <v>1385.76</v>
      </c>
      <c r="J331" s="48"/>
    </row>
    <row r="332" spans="1:10" ht="16.5">
      <c r="A332" s="5" t="s">
        <v>820</v>
      </c>
      <c r="B332" s="6" t="s">
        <v>821</v>
      </c>
      <c r="C332" s="7" t="s">
        <v>822</v>
      </c>
      <c r="D332" s="6" t="s">
        <v>26</v>
      </c>
      <c r="E332" s="6" t="s">
        <v>22</v>
      </c>
      <c r="F332" s="8">
        <v>4</v>
      </c>
      <c r="G332" s="9">
        <v>92.38</v>
      </c>
      <c r="H332" s="9">
        <f t="shared" si="28"/>
        <v>115.48</v>
      </c>
      <c r="I332" s="10">
        <f t="shared" si="34"/>
        <v>461.92</v>
      </c>
      <c r="J332" s="48"/>
    </row>
    <row r="333" spans="1:10" ht="16.5">
      <c r="A333" s="5" t="s">
        <v>823</v>
      </c>
      <c r="B333" s="6" t="s">
        <v>824</v>
      </c>
      <c r="C333" s="7" t="s">
        <v>825</v>
      </c>
      <c r="D333" s="6" t="s">
        <v>14</v>
      </c>
      <c r="E333" s="6" t="s">
        <v>22</v>
      </c>
      <c r="F333" s="8">
        <v>13</v>
      </c>
      <c r="G333" s="9">
        <v>27.11</v>
      </c>
      <c r="H333" s="9">
        <f t="shared" si="28"/>
        <v>33.89</v>
      </c>
      <c r="I333" s="10">
        <f t="shared" si="34"/>
        <v>440.57</v>
      </c>
      <c r="J333" s="48"/>
    </row>
    <row r="334" spans="1:10" ht="16.5">
      <c r="A334" s="5" t="s">
        <v>826</v>
      </c>
      <c r="B334" s="6" t="s">
        <v>827</v>
      </c>
      <c r="C334" s="7" t="s">
        <v>828</v>
      </c>
      <c r="D334" s="6" t="s">
        <v>14</v>
      </c>
      <c r="E334" s="6" t="s">
        <v>22</v>
      </c>
      <c r="F334" s="8">
        <v>1</v>
      </c>
      <c r="G334" s="9">
        <v>58.4</v>
      </c>
      <c r="H334" s="9">
        <f t="shared" si="28"/>
        <v>73</v>
      </c>
      <c r="I334" s="10">
        <f t="shared" si="34"/>
        <v>73</v>
      </c>
      <c r="J334" s="48"/>
    </row>
    <row r="335" spans="1:10">
      <c r="A335" s="5" t="s">
        <v>829</v>
      </c>
      <c r="B335" s="6" t="s">
        <v>830</v>
      </c>
      <c r="C335" s="7" t="s">
        <v>831</v>
      </c>
      <c r="D335" s="6" t="s">
        <v>14</v>
      </c>
      <c r="E335" s="6" t="s">
        <v>22</v>
      </c>
      <c r="F335" s="8">
        <v>12</v>
      </c>
      <c r="G335" s="9">
        <v>19.91</v>
      </c>
      <c r="H335" s="9">
        <f t="shared" si="28"/>
        <v>24.89</v>
      </c>
      <c r="I335" s="10">
        <f t="shared" si="34"/>
        <v>298.68</v>
      </c>
      <c r="J335" s="48"/>
    </row>
    <row r="336" spans="1:10" ht="16.5">
      <c r="A336" s="5" t="s">
        <v>832</v>
      </c>
      <c r="B336" s="6" t="s">
        <v>833</v>
      </c>
      <c r="C336" s="7" t="s">
        <v>834</v>
      </c>
      <c r="D336" s="6" t="s">
        <v>14</v>
      </c>
      <c r="E336" s="6" t="s">
        <v>22</v>
      </c>
      <c r="F336" s="8">
        <v>15</v>
      </c>
      <c r="G336" s="9">
        <v>19.5</v>
      </c>
      <c r="H336" s="9">
        <f t="shared" si="28"/>
        <v>24.38</v>
      </c>
      <c r="I336" s="10">
        <f t="shared" si="34"/>
        <v>365.7</v>
      </c>
      <c r="J336" s="48"/>
    </row>
    <row r="337" spans="1:10" ht="16.5">
      <c r="A337" s="5" t="s">
        <v>835</v>
      </c>
      <c r="B337" s="6" t="s">
        <v>836</v>
      </c>
      <c r="C337" s="7" t="s">
        <v>837</v>
      </c>
      <c r="D337" s="6" t="s">
        <v>14</v>
      </c>
      <c r="E337" s="6" t="s">
        <v>30</v>
      </c>
      <c r="F337" s="8">
        <v>3</v>
      </c>
      <c r="G337" s="9">
        <v>102.87</v>
      </c>
      <c r="H337" s="9">
        <f t="shared" ref="H337:H400" si="35">ROUND(1.25*G337,2)</f>
        <v>128.59</v>
      </c>
      <c r="I337" s="10">
        <f t="shared" si="34"/>
        <v>385.77</v>
      </c>
      <c r="J337" s="48"/>
    </row>
    <row r="338" spans="1:10" ht="16.5">
      <c r="A338" s="5" t="s">
        <v>838</v>
      </c>
      <c r="B338" s="6" t="s">
        <v>839</v>
      </c>
      <c r="C338" s="7" t="s">
        <v>840</v>
      </c>
      <c r="D338" s="6" t="s">
        <v>14</v>
      </c>
      <c r="E338" s="6" t="s">
        <v>22</v>
      </c>
      <c r="F338" s="8">
        <v>9</v>
      </c>
      <c r="G338" s="9">
        <v>24.38</v>
      </c>
      <c r="H338" s="9">
        <f t="shared" si="35"/>
        <v>30.48</v>
      </c>
      <c r="I338" s="10">
        <f t="shared" si="34"/>
        <v>274.32</v>
      </c>
      <c r="J338" s="48"/>
    </row>
    <row r="339" spans="1:10" ht="16.5">
      <c r="A339" s="5" t="s">
        <v>841</v>
      </c>
      <c r="B339" s="6" t="s">
        <v>842</v>
      </c>
      <c r="C339" s="7" t="s">
        <v>843</v>
      </c>
      <c r="D339" s="6" t="s">
        <v>14</v>
      </c>
      <c r="E339" s="6" t="s">
        <v>22</v>
      </c>
      <c r="F339" s="8">
        <v>9</v>
      </c>
      <c r="G339" s="9">
        <v>11.87</v>
      </c>
      <c r="H339" s="9">
        <f t="shared" si="35"/>
        <v>14.84</v>
      </c>
      <c r="I339" s="10">
        <f t="shared" si="34"/>
        <v>133.56</v>
      </c>
      <c r="J339" s="48"/>
    </row>
    <row r="340" spans="1:10" ht="16.5">
      <c r="A340" s="5" t="s">
        <v>844</v>
      </c>
      <c r="B340" s="6" t="s">
        <v>845</v>
      </c>
      <c r="C340" s="7" t="s">
        <v>846</v>
      </c>
      <c r="D340" s="6" t="s">
        <v>14</v>
      </c>
      <c r="E340" s="6" t="s">
        <v>22</v>
      </c>
      <c r="F340" s="8">
        <v>25</v>
      </c>
      <c r="G340" s="9">
        <v>11.85</v>
      </c>
      <c r="H340" s="9">
        <f t="shared" si="35"/>
        <v>14.81</v>
      </c>
      <c r="I340" s="10">
        <f t="shared" si="34"/>
        <v>370.25</v>
      </c>
      <c r="J340" s="48"/>
    </row>
    <row r="341" spans="1:10">
      <c r="A341" s="3" t="s">
        <v>847</v>
      </c>
      <c r="B341" s="110" t="s">
        <v>848</v>
      </c>
      <c r="C341" s="110"/>
      <c r="D341" s="110"/>
      <c r="E341" s="110"/>
      <c r="F341" s="110"/>
      <c r="G341" s="110"/>
      <c r="H341" s="9"/>
      <c r="I341" s="4">
        <f>SUM(I342:I344)</f>
        <v>34950.379999999997</v>
      </c>
      <c r="J341" s="48"/>
    </row>
    <row r="342" spans="1:10" ht="16.5">
      <c r="A342" s="5" t="s">
        <v>849</v>
      </c>
      <c r="B342" s="6" t="s">
        <v>850</v>
      </c>
      <c r="C342" s="7" t="s">
        <v>851</v>
      </c>
      <c r="D342" s="6" t="s">
        <v>14</v>
      </c>
      <c r="E342" s="6" t="s">
        <v>22</v>
      </c>
      <c r="F342" s="8">
        <v>1</v>
      </c>
      <c r="G342" s="9">
        <v>11909.99</v>
      </c>
      <c r="H342" s="9">
        <f t="shared" si="35"/>
        <v>14887.49</v>
      </c>
      <c r="I342" s="10">
        <f t="shared" ref="I342:I344" si="36">ROUND(F342*H342,2)</f>
        <v>14887.49</v>
      </c>
      <c r="J342" s="48"/>
    </row>
    <row r="343" spans="1:10" ht="16.5">
      <c r="A343" s="5" t="s">
        <v>852</v>
      </c>
      <c r="B343" s="6" t="s">
        <v>853</v>
      </c>
      <c r="C343" s="7" t="s">
        <v>854</v>
      </c>
      <c r="D343" s="6" t="s">
        <v>14</v>
      </c>
      <c r="E343" s="6" t="s">
        <v>22</v>
      </c>
      <c r="F343" s="8">
        <v>1</v>
      </c>
      <c r="G343" s="9">
        <v>7131.34</v>
      </c>
      <c r="H343" s="9">
        <f t="shared" si="35"/>
        <v>8914.18</v>
      </c>
      <c r="I343" s="10">
        <f t="shared" si="36"/>
        <v>8914.18</v>
      </c>
      <c r="J343" s="48"/>
    </row>
    <row r="344" spans="1:10" ht="16.5">
      <c r="A344" s="5" t="s">
        <v>855</v>
      </c>
      <c r="B344" s="6" t="s">
        <v>856</v>
      </c>
      <c r="C344" s="7" t="s">
        <v>857</v>
      </c>
      <c r="D344" s="6" t="s">
        <v>14</v>
      </c>
      <c r="E344" s="6" t="s">
        <v>22</v>
      </c>
      <c r="F344" s="8">
        <v>1</v>
      </c>
      <c r="G344" s="9">
        <v>8918.9699999999993</v>
      </c>
      <c r="H344" s="9">
        <f t="shared" si="35"/>
        <v>11148.71</v>
      </c>
      <c r="I344" s="10">
        <f t="shared" si="36"/>
        <v>11148.71</v>
      </c>
      <c r="J344" s="48"/>
    </row>
    <row r="345" spans="1:10">
      <c r="A345" s="3" t="s">
        <v>858</v>
      </c>
      <c r="B345" s="110" t="s">
        <v>859</v>
      </c>
      <c r="C345" s="110"/>
      <c r="D345" s="110"/>
      <c r="E345" s="110"/>
      <c r="F345" s="110"/>
      <c r="G345" s="110"/>
      <c r="H345" s="9"/>
      <c r="I345" s="4">
        <f>SUM(I346:I379)</f>
        <v>71259.789999999994</v>
      </c>
      <c r="J345" s="48">
        <f t="shared" ref="J345:J394" si="37">ROUND(1.25*I345,2)</f>
        <v>89074.74</v>
      </c>
    </row>
    <row r="346" spans="1:10" ht="16.5">
      <c r="A346" s="5" t="s">
        <v>860</v>
      </c>
      <c r="B346" s="6" t="s">
        <v>861</v>
      </c>
      <c r="C346" s="7" t="s">
        <v>862</v>
      </c>
      <c r="D346" s="6" t="s">
        <v>14</v>
      </c>
      <c r="E346" s="6" t="s">
        <v>22</v>
      </c>
      <c r="F346" s="8">
        <v>4</v>
      </c>
      <c r="G346" s="9">
        <v>306.27</v>
      </c>
      <c r="H346" s="9">
        <f t="shared" si="35"/>
        <v>382.84</v>
      </c>
      <c r="I346" s="10">
        <f t="shared" ref="I346:I409" si="38">ROUND(F346*H346,2)</f>
        <v>1531.36</v>
      </c>
      <c r="J346" s="48"/>
    </row>
    <row r="347" spans="1:10">
      <c r="A347" s="5" t="s">
        <v>863</v>
      </c>
      <c r="B347" s="6" t="s">
        <v>864</v>
      </c>
      <c r="C347" s="7" t="s">
        <v>865</v>
      </c>
      <c r="D347" s="6" t="s">
        <v>14</v>
      </c>
      <c r="E347" s="6" t="s">
        <v>22</v>
      </c>
      <c r="F347" s="8">
        <v>9</v>
      </c>
      <c r="G347" s="9">
        <v>544.17999999999995</v>
      </c>
      <c r="H347" s="9">
        <f t="shared" si="35"/>
        <v>680.23</v>
      </c>
      <c r="I347" s="10">
        <f t="shared" si="38"/>
        <v>6122.07</v>
      </c>
      <c r="J347" s="48"/>
    </row>
    <row r="348" spans="1:10">
      <c r="A348" s="5" t="s">
        <v>866</v>
      </c>
      <c r="B348" s="6" t="s">
        <v>867</v>
      </c>
      <c r="C348" s="7" t="s">
        <v>868</v>
      </c>
      <c r="D348" s="6" t="s">
        <v>14</v>
      </c>
      <c r="E348" s="6" t="s">
        <v>22</v>
      </c>
      <c r="F348" s="8">
        <v>4</v>
      </c>
      <c r="G348" s="9">
        <v>42.12</v>
      </c>
      <c r="H348" s="9">
        <f t="shared" si="35"/>
        <v>52.65</v>
      </c>
      <c r="I348" s="10">
        <f t="shared" si="38"/>
        <v>210.6</v>
      </c>
      <c r="J348" s="48"/>
    </row>
    <row r="349" spans="1:10">
      <c r="A349" s="5" t="s">
        <v>869</v>
      </c>
      <c r="B349" s="6" t="s">
        <v>870</v>
      </c>
      <c r="C349" s="7" t="s">
        <v>871</v>
      </c>
      <c r="D349" s="6" t="s">
        <v>14</v>
      </c>
      <c r="E349" s="6" t="s">
        <v>22</v>
      </c>
      <c r="F349" s="8">
        <v>9</v>
      </c>
      <c r="G349" s="9">
        <v>83.86</v>
      </c>
      <c r="H349" s="9">
        <f t="shared" si="35"/>
        <v>104.83</v>
      </c>
      <c r="I349" s="10">
        <f t="shared" si="38"/>
        <v>943.47</v>
      </c>
      <c r="J349" s="48"/>
    </row>
    <row r="350" spans="1:10">
      <c r="A350" s="5" t="s">
        <v>872</v>
      </c>
      <c r="B350" s="6" t="s">
        <v>873</v>
      </c>
      <c r="C350" s="7" t="s">
        <v>874</v>
      </c>
      <c r="D350" s="6" t="s">
        <v>26</v>
      </c>
      <c r="E350" s="6" t="s">
        <v>22</v>
      </c>
      <c r="F350" s="8">
        <v>2</v>
      </c>
      <c r="G350" s="9">
        <v>362.97</v>
      </c>
      <c r="H350" s="9">
        <f t="shared" si="35"/>
        <v>453.71</v>
      </c>
      <c r="I350" s="10">
        <f t="shared" si="38"/>
        <v>907.42</v>
      </c>
      <c r="J350" s="48"/>
    </row>
    <row r="351" spans="1:10" ht="16.5">
      <c r="A351" s="5" t="s">
        <v>875</v>
      </c>
      <c r="B351" s="6" t="s">
        <v>876</v>
      </c>
      <c r="C351" s="7" t="s">
        <v>877</v>
      </c>
      <c r="D351" s="6" t="s">
        <v>26</v>
      </c>
      <c r="E351" s="6" t="s">
        <v>22</v>
      </c>
      <c r="F351" s="8">
        <v>3</v>
      </c>
      <c r="G351" s="9">
        <v>147.93</v>
      </c>
      <c r="H351" s="9">
        <f t="shared" si="35"/>
        <v>184.91</v>
      </c>
      <c r="I351" s="10">
        <f t="shared" si="38"/>
        <v>554.73</v>
      </c>
      <c r="J351" s="48"/>
    </row>
    <row r="352" spans="1:10">
      <c r="A352" s="5" t="s">
        <v>878</v>
      </c>
      <c r="B352" s="6" t="s">
        <v>879</v>
      </c>
      <c r="C352" s="7" t="s">
        <v>880</v>
      </c>
      <c r="D352" s="6" t="s">
        <v>14</v>
      </c>
      <c r="E352" s="6" t="s">
        <v>22</v>
      </c>
      <c r="F352" s="8">
        <v>13</v>
      </c>
      <c r="G352" s="9">
        <v>151.61000000000001</v>
      </c>
      <c r="H352" s="9">
        <f t="shared" si="35"/>
        <v>189.51</v>
      </c>
      <c r="I352" s="10">
        <f t="shared" si="38"/>
        <v>2463.63</v>
      </c>
      <c r="J352" s="48"/>
    </row>
    <row r="353" spans="1:10">
      <c r="A353" s="5" t="s">
        <v>881</v>
      </c>
      <c r="B353" s="6" t="s">
        <v>882</v>
      </c>
      <c r="C353" s="7" t="s">
        <v>883</v>
      </c>
      <c r="D353" s="6" t="s">
        <v>14</v>
      </c>
      <c r="E353" s="6" t="s">
        <v>22</v>
      </c>
      <c r="F353" s="8">
        <v>3</v>
      </c>
      <c r="G353" s="9">
        <v>318.39999999999998</v>
      </c>
      <c r="H353" s="9">
        <f t="shared" si="35"/>
        <v>398</v>
      </c>
      <c r="I353" s="10">
        <f t="shared" si="38"/>
        <v>1194</v>
      </c>
      <c r="J353" s="48"/>
    </row>
    <row r="354" spans="1:10">
      <c r="A354" s="5" t="s">
        <v>884</v>
      </c>
      <c r="B354" s="6" t="s">
        <v>885</v>
      </c>
      <c r="C354" s="7" t="s">
        <v>886</v>
      </c>
      <c r="D354" s="6" t="s">
        <v>14</v>
      </c>
      <c r="E354" s="6" t="s">
        <v>22</v>
      </c>
      <c r="F354" s="8">
        <v>5</v>
      </c>
      <c r="G354" s="9">
        <v>713.96</v>
      </c>
      <c r="H354" s="9">
        <f t="shared" si="35"/>
        <v>892.45</v>
      </c>
      <c r="I354" s="10">
        <f t="shared" si="38"/>
        <v>4462.25</v>
      </c>
      <c r="J354" s="48"/>
    </row>
    <row r="355" spans="1:10">
      <c r="A355" s="5" t="s">
        <v>887</v>
      </c>
      <c r="B355" s="6" t="s">
        <v>888</v>
      </c>
      <c r="C355" s="7" t="s">
        <v>889</v>
      </c>
      <c r="D355" s="6" t="s">
        <v>14</v>
      </c>
      <c r="E355" s="6" t="s">
        <v>22</v>
      </c>
      <c r="F355" s="8">
        <v>5</v>
      </c>
      <c r="G355" s="9">
        <v>256.7</v>
      </c>
      <c r="H355" s="9">
        <f t="shared" si="35"/>
        <v>320.88</v>
      </c>
      <c r="I355" s="10">
        <f t="shared" si="38"/>
        <v>1604.4</v>
      </c>
      <c r="J355" s="48"/>
    </row>
    <row r="356" spans="1:10">
      <c r="A356" s="5" t="s">
        <v>890</v>
      </c>
      <c r="B356" s="6" t="s">
        <v>891</v>
      </c>
      <c r="C356" s="7" t="s">
        <v>892</v>
      </c>
      <c r="D356" s="6" t="s">
        <v>26</v>
      </c>
      <c r="E356" s="6" t="s">
        <v>22</v>
      </c>
      <c r="F356" s="8">
        <v>6</v>
      </c>
      <c r="G356" s="9">
        <v>256.7</v>
      </c>
      <c r="H356" s="9">
        <f t="shared" si="35"/>
        <v>320.88</v>
      </c>
      <c r="I356" s="10">
        <f t="shared" si="38"/>
        <v>1925.28</v>
      </c>
      <c r="J356" s="48"/>
    </row>
    <row r="357" spans="1:10">
      <c r="A357" s="5" t="s">
        <v>893</v>
      </c>
      <c r="B357" s="6" t="s">
        <v>894</v>
      </c>
      <c r="C357" s="7" t="s">
        <v>895</v>
      </c>
      <c r="D357" s="6" t="s">
        <v>14</v>
      </c>
      <c r="E357" s="6" t="s">
        <v>22</v>
      </c>
      <c r="F357" s="8">
        <v>1</v>
      </c>
      <c r="G357" s="9">
        <v>281.54000000000002</v>
      </c>
      <c r="H357" s="9">
        <f t="shared" si="35"/>
        <v>351.93</v>
      </c>
      <c r="I357" s="10">
        <f t="shared" si="38"/>
        <v>351.93</v>
      </c>
      <c r="J357" s="48"/>
    </row>
    <row r="358" spans="1:10" ht="16.5">
      <c r="A358" s="5" t="s">
        <v>896</v>
      </c>
      <c r="B358" s="6" t="s">
        <v>897</v>
      </c>
      <c r="C358" s="7" t="s">
        <v>898</v>
      </c>
      <c r="D358" s="6" t="s">
        <v>14</v>
      </c>
      <c r="E358" s="6" t="s">
        <v>22</v>
      </c>
      <c r="F358" s="8">
        <v>24</v>
      </c>
      <c r="G358" s="9">
        <v>52.32</v>
      </c>
      <c r="H358" s="9">
        <f t="shared" si="35"/>
        <v>65.400000000000006</v>
      </c>
      <c r="I358" s="10">
        <f t="shared" si="38"/>
        <v>1569.6</v>
      </c>
      <c r="J358" s="48"/>
    </row>
    <row r="359" spans="1:10">
      <c r="A359" s="5" t="s">
        <v>899</v>
      </c>
      <c r="B359" s="6" t="s">
        <v>900</v>
      </c>
      <c r="C359" s="7" t="s">
        <v>901</v>
      </c>
      <c r="D359" s="6" t="s">
        <v>14</v>
      </c>
      <c r="E359" s="6" t="s">
        <v>22</v>
      </c>
      <c r="F359" s="8">
        <v>38</v>
      </c>
      <c r="G359" s="9">
        <v>12.9</v>
      </c>
      <c r="H359" s="9">
        <f t="shared" si="35"/>
        <v>16.13</v>
      </c>
      <c r="I359" s="10">
        <f t="shared" si="38"/>
        <v>612.94000000000005</v>
      </c>
      <c r="J359" s="48"/>
    </row>
    <row r="360" spans="1:10" ht="16.5">
      <c r="A360" s="5" t="s">
        <v>902</v>
      </c>
      <c r="B360" s="6" t="s">
        <v>903</v>
      </c>
      <c r="C360" s="7" t="s">
        <v>904</v>
      </c>
      <c r="D360" s="6" t="s">
        <v>14</v>
      </c>
      <c r="E360" s="6" t="s">
        <v>22</v>
      </c>
      <c r="F360" s="8">
        <v>9</v>
      </c>
      <c r="G360" s="9">
        <v>100.98</v>
      </c>
      <c r="H360" s="9">
        <f t="shared" si="35"/>
        <v>126.23</v>
      </c>
      <c r="I360" s="10">
        <f t="shared" si="38"/>
        <v>1136.07</v>
      </c>
      <c r="J360" s="48"/>
    </row>
    <row r="361" spans="1:10">
      <c r="A361" s="5" t="s">
        <v>905</v>
      </c>
      <c r="B361" s="6" t="s">
        <v>906</v>
      </c>
      <c r="C361" s="7" t="s">
        <v>907</v>
      </c>
      <c r="D361" s="6" t="s">
        <v>26</v>
      </c>
      <c r="E361" s="6" t="s">
        <v>22</v>
      </c>
      <c r="F361" s="8">
        <v>16</v>
      </c>
      <c r="G361" s="9">
        <v>110.56</v>
      </c>
      <c r="H361" s="9">
        <f t="shared" si="35"/>
        <v>138.19999999999999</v>
      </c>
      <c r="I361" s="10">
        <f t="shared" si="38"/>
        <v>2211.1999999999998</v>
      </c>
      <c r="J361" s="48"/>
    </row>
    <row r="362" spans="1:10">
      <c r="A362" s="5" t="s">
        <v>908</v>
      </c>
      <c r="B362" s="6" t="s">
        <v>909</v>
      </c>
      <c r="C362" s="7" t="s">
        <v>910</v>
      </c>
      <c r="D362" s="6" t="s">
        <v>26</v>
      </c>
      <c r="E362" s="6" t="s">
        <v>22</v>
      </c>
      <c r="F362" s="8">
        <v>2</v>
      </c>
      <c r="G362" s="9">
        <v>216.02</v>
      </c>
      <c r="H362" s="9">
        <f t="shared" si="35"/>
        <v>270.02999999999997</v>
      </c>
      <c r="I362" s="10">
        <f t="shared" si="38"/>
        <v>540.05999999999995</v>
      </c>
      <c r="J362" s="48"/>
    </row>
    <row r="363" spans="1:10">
      <c r="A363" s="5" t="s">
        <v>911</v>
      </c>
      <c r="B363" s="6" t="s">
        <v>912</v>
      </c>
      <c r="C363" s="7" t="s">
        <v>913</v>
      </c>
      <c r="D363" s="6" t="s">
        <v>14</v>
      </c>
      <c r="E363" s="6" t="s">
        <v>22</v>
      </c>
      <c r="F363" s="8">
        <v>7</v>
      </c>
      <c r="G363" s="9">
        <v>43.32</v>
      </c>
      <c r="H363" s="9">
        <f t="shared" si="35"/>
        <v>54.15</v>
      </c>
      <c r="I363" s="10">
        <f t="shared" si="38"/>
        <v>379.05</v>
      </c>
      <c r="J363" s="48"/>
    </row>
    <row r="364" spans="1:10">
      <c r="A364" s="5" t="s">
        <v>914</v>
      </c>
      <c r="B364" s="6" t="s">
        <v>915</v>
      </c>
      <c r="C364" s="7" t="s">
        <v>916</v>
      </c>
      <c r="D364" s="6" t="s">
        <v>26</v>
      </c>
      <c r="E364" s="6" t="s">
        <v>22</v>
      </c>
      <c r="F364" s="8">
        <v>3</v>
      </c>
      <c r="G364" s="9">
        <v>267.33999999999997</v>
      </c>
      <c r="H364" s="9">
        <f t="shared" si="35"/>
        <v>334.18</v>
      </c>
      <c r="I364" s="10">
        <f t="shared" si="38"/>
        <v>1002.54</v>
      </c>
      <c r="J364" s="48"/>
    </row>
    <row r="365" spans="1:10">
      <c r="A365" s="5" t="s">
        <v>917</v>
      </c>
      <c r="B365" s="6" t="s">
        <v>918</v>
      </c>
      <c r="C365" s="7" t="s">
        <v>919</v>
      </c>
      <c r="D365" s="6" t="s">
        <v>26</v>
      </c>
      <c r="E365" s="6" t="s">
        <v>22</v>
      </c>
      <c r="F365" s="8">
        <v>2</v>
      </c>
      <c r="G365" s="9">
        <v>125.82</v>
      </c>
      <c r="H365" s="9">
        <f t="shared" si="35"/>
        <v>157.28</v>
      </c>
      <c r="I365" s="10">
        <f t="shared" si="38"/>
        <v>314.56</v>
      </c>
      <c r="J365" s="48"/>
    </row>
    <row r="366" spans="1:10">
      <c r="A366" s="5" t="s">
        <v>920</v>
      </c>
      <c r="B366" s="6" t="s">
        <v>921</v>
      </c>
      <c r="C366" s="7" t="s">
        <v>922</v>
      </c>
      <c r="D366" s="6" t="s">
        <v>14</v>
      </c>
      <c r="E366" s="6" t="s">
        <v>22</v>
      </c>
      <c r="F366" s="8">
        <v>25</v>
      </c>
      <c r="G366" s="9">
        <v>42.14</v>
      </c>
      <c r="H366" s="9">
        <f t="shared" si="35"/>
        <v>52.68</v>
      </c>
      <c r="I366" s="10">
        <f t="shared" si="38"/>
        <v>1317</v>
      </c>
      <c r="J366" s="48"/>
    </row>
    <row r="367" spans="1:10">
      <c r="A367" s="5" t="s">
        <v>923</v>
      </c>
      <c r="B367" s="6" t="s">
        <v>924</v>
      </c>
      <c r="C367" s="7" t="s">
        <v>925</v>
      </c>
      <c r="D367" s="6" t="s">
        <v>14</v>
      </c>
      <c r="E367" s="6" t="s">
        <v>22</v>
      </c>
      <c r="F367" s="8">
        <v>8</v>
      </c>
      <c r="G367" s="9">
        <v>104.95</v>
      </c>
      <c r="H367" s="9">
        <f t="shared" si="35"/>
        <v>131.19</v>
      </c>
      <c r="I367" s="10">
        <f t="shared" si="38"/>
        <v>1049.52</v>
      </c>
      <c r="J367" s="48"/>
    </row>
    <row r="368" spans="1:10">
      <c r="A368" s="5" t="s">
        <v>926</v>
      </c>
      <c r="B368" s="6" t="s">
        <v>927</v>
      </c>
      <c r="C368" s="7" t="s">
        <v>928</v>
      </c>
      <c r="D368" s="6" t="s">
        <v>26</v>
      </c>
      <c r="E368" s="6" t="s">
        <v>22</v>
      </c>
      <c r="F368" s="8">
        <v>9</v>
      </c>
      <c r="G368" s="9">
        <v>332.97</v>
      </c>
      <c r="H368" s="9">
        <f t="shared" si="35"/>
        <v>416.21</v>
      </c>
      <c r="I368" s="10">
        <f t="shared" si="38"/>
        <v>3745.89</v>
      </c>
      <c r="J368" s="48"/>
    </row>
    <row r="369" spans="1:10" ht="16.5">
      <c r="A369" s="5" t="s">
        <v>929</v>
      </c>
      <c r="B369" s="6" t="s">
        <v>930</v>
      </c>
      <c r="C369" s="7" t="s">
        <v>931</v>
      </c>
      <c r="D369" s="6" t="s">
        <v>14</v>
      </c>
      <c r="E369" s="6" t="s">
        <v>22</v>
      </c>
      <c r="F369" s="8">
        <v>5</v>
      </c>
      <c r="G369" s="9">
        <v>353.52</v>
      </c>
      <c r="H369" s="9">
        <f t="shared" si="35"/>
        <v>441.9</v>
      </c>
      <c r="I369" s="10">
        <f t="shared" si="38"/>
        <v>2209.5</v>
      </c>
      <c r="J369" s="48"/>
    </row>
    <row r="370" spans="1:10" ht="16.5">
      <c r="A370" s="5" t="s">
        <v>932</v>
      </c>
      <c r="B370" s="6" t="s">
        <v>933</v>
      </c>
      <c r="C370" s="7" t="s">
        <v>934</v>
      </c>
      <c r="D370" s="6" t="s">
        <v>14</v>
      </c>
      <c r="E370" s="6" t="s">
        <v>22</v>
      </c>
      <c r="F370" s="8">
        <v>7</v>
      </c>
      <c r="G370" s="9">
        <v>367.19</v>
      </c>
      <c r="H370" s="9">
        <f t="shared" si="35"/>
        <v>458.99</v>
      </c>
      <c r="I370" s="10">
        <f t="shared" si="38"/>
        <v>3212.93</v>
      </c>
      <c r="J370" s="48"/>
    </row>
    <row r="371" spans="1:10">
      <c r="A371" s="5" t="s">
        <v>935</v>
      </c>
      <c r="B371" s="6" t="s">
        <v>936</v>
      </c>
      <c r="C371" s="7" t="s">
        <v>937</v>
      </c>
      <c r="D371" s="6" t="s">
        <v>14</v>
      </c>
      <c r="E371" s="6" t="s">
        <v>22</v>
      </c>
      <c r="F371" s="8">
        <v>1</v>
      </c>
      <c r="G371" s="9">
        <v>1148.96</v>
      </c>
      <c r="H371" s="9">
        <f t="shared" si="35"/>
        <v>1436.2</v>
      </c>
      <c r="I371" s="10">
        <f t="shared" si="38"/>
        <v>1436.2</v>
      </c>
      <c r="J371" s="48"/>
    </row>
    <row r="372" spans="1:10" ht="16.5">
      <c r="A372" s="5" t="s">
        <v>938</v>
      </c>
      <c r="B372" s="6" t="s">
        <v>939</v>
      </c>
      <c r="C372" s="7" t="s">
        <v>940</v>
      </c>
      <c r="D372" s="6" t="s">
        <v>26</v>
      </c>
      <c r="E372" s="6" t="s">
        <v>22</v>
      </c>
      <c r="F372" s="8">
        <v>13</v>
      </c>
      <c r="G372" s="9">
        <v>400.75</v>
      </c>
      <c r="H372" s="9">
        <f t="shared" si="35"/>
        <v>500.94</v>
      </c>
      <c r="I372" s="10">
        <f t="shared" si="38"/>
        <v>6512.22</v>
      </c>
      <c r="J372" s="48"/>
    </row>
    <row r="373" spans="1:10">
      <c r="A373" s="5" t="s">
        <v>941</v>
      </c>
      <c r="B373" s="6" t="s">
        <v>942</v>
      </c>
      <c r="C373" s="7" t="s">
        <v>943</v>
      </c>
      <c r="D373" s="6" t="s">
        <v>26</v>
      </c>
      <c r="E373" s="6" t="s">
        <v>22</v>
      </c>
      <c r="F373" s="8">
        <v>17</v>
      </c>
      <c r="G373" s="9">
        <v>97.37</v>
      </c>
      <c r="H373" s="9">
        <f t="shared" si="35"/>
        <v>121.71</v>
      </c>
      <c r="I373" s="10">
        <f t="shared" si="38"/>
        <v>2069.0700000000002</v>
      </c>
      <c r="J373" s="48"/>
    </row>
    <row r="374" spans="1:10">
      <c r="A374" s="5" t="s">
        <v>944</v>
      </c>
      <c r="B374" s="6" t="s">
        <v>945</v>
      </c>
      <c r="C374" s="7" t="s">
        <v>946</v>
      </c>
      <c r="D374" s="6" t="s">
        <v>26</v>
      </c>
      <c r="E374" s="6" t="s">
        <v>22</v>
      </c>
      <c r="F374" s="8">
        <v>9</v>
      </c>
      <c r="G374" s="9">
        <v>73.290000000000006</v>
      </c>
      <c r="H374" s="9">
        <f t="shared" si="35"/>
        <v>91.61</v>
      </c>
      <c r="I374" s="10">
        <f t="shared" si="38"/>
        <v>824.49</v>
      </c>
      <c r="J374" s="48"/>
    </row>
    <row r="375" spans="1:10" ht="16.5">
      <c r="A375" s="5" t="s">
        <v>947</v>
      </c>
      <c r="B375" s="6" t="s">
        <v>948</v>
      </c>
      <c r="C375" s="7" t="s">
        <v>949</v>
      </c>
      <c r="D375" s="6" t="s">
        <v>14</v>
      </c>
      <c r="E375" s="6" t="s">
        <v>22</v>
      </c>
      <c r="F375" s="8">
        <v>14</v>
      </c>
      <c r="G375" s="9">
        <v>80.930000000000007</v>
      </c>
      <c r="H375" s="9">
        <f t="shared" si="35"/>
        <v>101.16</v>
      </c>
      <c r="I375" s="10">
        <f t="shared" si="38"/>
        <v>1416.24</v>
      </c>
      <c r="J375" s="48"/>
    </row>
    <row r="376" spans="1:10">
      <c r="A376" s="5" t="s">
        <v>950</v>
      </c>
      <c r="B376" s="6" t="s">
        <v>951</v>
      </c>
      <c r="C376" s="7" t="s">
        <v>952</v>
      </c>
      <c r="D376" s="6" t="s">
        <v>26</v>
      </c>
      <c r="E376" s="6" t="s">
        <v>15</v>
      </c>
      <c r="F376" s="8">
        <v>7.5</v>
      </c>
      <c r="G376" s="9">
        <v>568.75</v>
      </c>
      <c r="H376" s="9">
        <f t="shared" si="35"/>
        <v>710.94</v>
      </c>
      <c r="I376" s="10">
        <f t="shared" si="38"/>
        <v>5332.05</v>
      </c>
      <c r="J376" s="48"/>
    </row>
    <row r="377" spans="1:10">
      <c r="A377" s="5" t="s">
        <v>953</v>
      </c>
      <c r="B377" s="6" t="s">
        <v>954</v>
      </c>
      <c r="C377" s="7" t="s">
        <v>955</v>
      </c>
      <c r="D377" s="6" t="s">
        <v>26</v>
      </c>
      <c r="E377" s="6" t="s">
        <v>22</v>
      </c>
      <c r="F377" s="8">
        <v>10</v>
      </c>
      <c r="G377" s="9">
        <v>145.21</v>
      </c>
      <c r="H377" s="9">
        <f t="shared" si="35"/>
        <v>181.51</v>
      </c>
      <c r="I377" s="10">
        <f t="shared" si="38"/>
        <v>1815.1</v>
      </c>
      <c r="J377" s="48"/>
    </row>
    <row r="378" spans="1:10">
      <c r="A378" s="5" t="s">
        <v>956</v>
      </c>
      <c r="B378" s="6" t="s">
        <v>957</v>
      </c>
      <c r="C378" s="7" t="s">
        <v>958</v>
      </c>
      <c r="D378" s="6" t="s">
        <v>26</v>
      </c>
      <c r="E378" s="6" t="s">
        <v>22</v>
      </c>
      <c r="F378" s="8">
        <v>107</v>
      </c>
      <c r="G378" s="9">
        <v>66.03</v>
      </c>
      <c r="H378" s="9">
        <f t="shared" si="35"/>
        <v>82.54</v>
      </c>
      <c r="I378" s="10">
        <f t="shared" si="38"/>
        <v>8831.7800000000007</v>
      </c>
      <c r="J378" s="48"/>
    </row>
    <row r="379" spans="1:10">
      <c r="A379" s="5" t="s">
        <v>959</v>
      </c>
      <c r="B379" s="6" t="s">
        <v>960</v>
      </c>
      <c r="C379" s="7" t="s">
        <v>961</v>
      </c>
      <c r="D379" s="6" t="s">
        <v>26</v>
      </c>
      <c r="E379" s="6" t="s">
        <v>30</v>
      </c>
      <c r="F379" s="8">
        <v>9.6999999999999993</v>
      </c>
      <c r="G379" s="9">
        <v>119.64</v>
      </c>
      <c r="H379" s="9">
        <f t="shared" si="35"/>
        <v>149.55000000000001</v>
      </c>
      <c r="I379" s="10">
        <f t="shared" si="38"/>
        <v>1450.64</v>
      </c>
      <c r="J379" s="48"/>
    </row>
    <row r="380" spans="1:10">
      <c r="A380" s="3" t="s">
        <v>962</v>
      </c>
      <c r="B380" s="110" t="s">
        <v>963</v>
      </c>
      <c r="C380" s="110"/>
      <c r="D380" s="110"/>
      <c r="E380" s="110"/>
      <c r="F380" s="110"/>
      <c r="G380" s="110"/>
      <c r="H380" s="9">
        <f t="shared" si="35"/>
        <v>0</v>
      </c>
      <c r="I380" s="53">
        <f>SUM(I381:I393)</f>
        <v>4442.8199999999988</v>
      </c>
      <c r="J380" s="48">
        <f t="shared" si="37"/>
        <v>5553.53</v>
      </c>
    </row>
    <row r="381" spans="1:10">
      <c r="A381" s="5" t="s">
        <v>964</v>
      </c>
      <c r="B381" s="6" t="s">
        <v>965</v>
      </c>
      <c r="C381" s="7" t="s">
        <v>966</v>
      </c>
      <c r="D381" s="6" t="s">
        <v>26</v>
      </c>
      <c r="E381" s="6" t="s">
        <v>22</v>
      </c>
      <c r="F381" s="8">
        <v>1</v>
      </c>
      <c r="G381" s="9">
        <v>673.73</v>
      </c>
      <c r="H381" s="9">
        <f t="shared" si="35"/>
        <v>842.16</v>
      </c>
      <c r="I381" s="10">
        <f t="shared" si="38"/>
        <v>842.16</v>
      </c>
      <c r="J381" s="48"/>
    </row>
    <row r="382" spans="1:10">
      <c r="A382" s="5" t="s">
        <v>967</v>
      </c>
      <c r="B382" s="6" t="s">
        <v>968</v>
      </c>
      <c r="C382" s="7" t="s">
        <v>969</v>
      </c>
      <c r="D382" s="6" t="s">
        <v>14</v>
      </c>
      <c r="E382" s="6" t="s">
        <v>22</v>
      </c>
      <c r="F382" s="8">
        <v>2</v>
      </c>
      <c r="G382" s="9">
        <v>35.03</v>
      </c>
      <c r="H382" s="9">
        <f t="shared" si="35"/>
        <v>43.79</v>
      </c>
      <c r="I382" s="10">
        <f t="shared" si="38"/>
        <v>87.58</v>
      </c>
      <c r="J382" s="48"/>
    </row>
    <row r="383" spans="1:10" ht="16.5">
      <c r="A383" s="5" t="s">
        <v>970</v>
      </c>
      <c r="B383" s="6" t="s">
        <v>971</v>
      </c>
      <c r="C383" s="7" t="s">
        <v>972</v>
      </c>
      <c r="D383" s="6" t="s">
        <v>14</v>
      </c>
      <c r="E383" s="6" t="s">
        <v>30</v>
      </c>
      <c r="F383" s="8">
        <v>45.8</v>
      </c>
      <c r="G383" s="9">
        <v>36.130000000000003</v>
      </c>
      <c r="H383" s="9">
        <f t="shared" si="35"/>
        <v>45.16</v>
      </c>
      <c r="I383" s="10">
        <f t="shared" si="38"/>
        <v>2068.33</v>
      </c>
      <c r="J383" s="48"/>
    </row>
    <row r="384" spans="1:10">
      <c r="A384" s="5" t="s">
        <v>973</v>
      </c>
      <c r="B384" s="6" t="s">
        <v>974</v>
      </c>
      <c r="C384" s="7" t="s">
        <v>975</v>
      </c>
      <c r="D384" s="6" t="s">
        <v>26</v>
      </c>
      <c r="E384" s="6" t="s">
        <v>22</v>
      </c>
      <c r="F384" s="8">
        <v>1</v>
      </c>
      <c r="G384" s="9">
        <v>14.59</v>
      </c>
      <c r="H384" s="9">
        <f t="shared" si="35"/>
        <v>18.239999999999998</v>
      </c>
      <c r="I384" s="10">
        <f t="shared" si="38"/>
        <v>18.239999999999998</v>
      </c>
      <c r="J384" s="48"/>
    </row>
    <row r="385" spans="1:10">
      <c r="A385" s="5" t="s">
        <v>976</v>
      </c>
      <c r="B385" s="6" t="s">
        <v>977</v>
      </c>
      <c r="C385" s="7" t="s">
        <v>978</v>
      </c>
      <c r="D385" s="6" t="s">
        <v>26</v>
      </c>
      <c r="E385" s="6" t="s">
        <v>22</v>
      </c>
      <c r="F385" s="8">
        <v>4</v>
      </c>
      <c r="G385" s="9">
        <v>21.45</v>
      </c>
      <c r="H385" s="9">
        <f t="shared" si="35"/>
        <v>26.81</v>
      </c>
      <c r="I385" s="10">
        <f t="shared" si="38"/>
        <v>107.24</v>
      </c>
      <c r="J385" s="48"/>
    </row>
    <row r="386" spans="1:10">
      <c r="A386" s="5" t="s">
        <v>979</v>
      </c>
      <c r="B386" s="6" t="s">
        <v>980</v>
      </c>
      <c r="C386" s="7" t="s">
        <v>981</v>
      </c>
      <c r="D386" s="6" t="s">
        <v>14</v>
      </c>
      <c r="E386" s="6" t="s">
        <v>22</v>
      </c>
      <c r="F386" s="8">
        <v>2</v>
      </c>
      <c r="G386" s="9">
        <v>39.65</v>
      </c>
      <c r="H386" s="9">
        <f t="shared" si="35"/>
        <v>49.56</v>
      </c>
      <c r="I386" s="10">
        <f t="shared" si="38"/>
        <v>99.12</v>
      </c>
      <c r="J386" s="48"/>
    </row>
    <row r="387" spans="1:10">
      <c r="A387" s="5" t="s">
        <v>982</v>
      </c>
      <c r="B387" s="6" t="s">
        <v>983</v>
      </c>
      <c r="C387" s="7" t="s">
        <v>984</v>
      </c>
      <c r="D387" s="6" t="s">
        <v>14</v>
      </c>
      <c r="E387" s="6" t="s">
        <v>22</v>
      </c>
      <c r="F387" s="8">
        <v>4</v>
      </c>
      <c r="G387" s="9">
        <v>47.11</v>
      </c>
      <c r="H387" s="9">
        <f t="shared" si="35"/>
        <v>58.89</v>
      </c>
      <c r="I387" s="10">
        <f t="shared" si="38"/>
        <v>235.56</v>
      </c>
      <c r="J387" s="48"/>
    </row>
    <row r="388" spans="1:10" ht="16.5">
      <c r="A388" s="5" t="s">
        <v>985</v>
      </c>
      <c r="B388" s="6" t="s">
        <v>986</v>
      </c>
      <c r="C388" s="7" t="s">
        <v>987</v>
      </c>
      <c r="D388" s="6" t="s">
        <v>14</v>
      </c>
      <c r="E388" s="6" t="s">
        <v>22</v>
      </c>
      <c r="F388" s="8">
        <v>1</v>
      </c>
      <c r="G388" s="9">
        <v>42.63</v>
      </c>
      <c r="H388" s="9">
        <f t="shared" si="35"/>
        <v>53.29</v>
      </c>
      <c r="I388" s="10">
        <f t="shared" si="38"/>
        <v>53.29</v>
      </c>
      <c r="J388" s="48"/>
    </row>
    <row r="389" spans="1:10" ht="16.5">
      <c r="A389" s="5" t="s">
        <v>988</v>
      </c>
      <c r="B389" s="6" t="s">
        <v>989</v>
      </c>
      <c r="C389" s="7" t="s">
        <v>990</v>
      </c>
      <c r="D389" s="6" t="s">
        <v>14</v>
      </c>
      <c r="E389" s="6" t="s">
        <v>22</v>
      </c>
      <c r="F389" s="8">
        <v>8</v>
      </c>
      <c r="G389" s="9">
        <v>22.98</v>
      </c>
      <c r="H389" s="9">
        <f t="shared" si="35"/>
        <v>28.73</v>
      </c>
      <c r="I389" s="10">
        <f t="shared" si="38"/>
        <v>229.84</v>
      </c>
      <c r="J389" s="48"/>
    </row>
    <row r="390" spans="1:10" ht="16.5">
      <c r="A390" s="5" t="s">
        <v>991</v>
      </c>
      <c r="B390" s="6" t="s">
        <v>992</v>
      </c>
      <c r="C390" s="7" t="s">
        <v>993</v>
      </c>
      <c r="D390" s="6" t="s">
        <v>14</v>
      </c>
      <c r="E390" s="6" t="s">
        <v>22</v>
      </c>
      <c r="F390" s="8">
        <v>2</v>
      </c>
      <c r="G390" s="9">
        <v>50.95</v>
      </c>
      <c r="H390" s="9">
        <f t="shared" si="35"/>
        <v>63.69</v>
      </c>
      <c r="I390" s="10">
        <f t="shared" si="38"/>
        <v>127.38</v>
      </c>
      <c r="J390" s="48"/>
    </row>
    <row r="391" spans="1:10" ht="16.5">
      <c r="A391" s="5" t="s">
        <v>994</v>
      </c>
      <c r="B391" s="6" t="s">
        <v>995</v>
      </c>
      <c r="C391" s="7" t="s">
        <v>996</v>
      </c>
      <c r="D391" s="6" t="s">
        <v>14</v>
      </c>
      <c r="E391" s="6" t="s">
        <v>22</v>
      </c>
      <c r="F391" s="8">
        <v>6</v>
      </c>
      <c r="G391" s="9">
        <v>50.95</v>
      </c>
      <c r="H391" s="9">
        <f t="shared" si="35"/>
        <v>63.69</v>
      </c>
      <c r="I391" s="10">
        <f t="shared" si="38"/>
        <v>382.14</v>
      </c>
      <c r="J391" s="48"/>
    </row>
    <row r="392" spans="1:10" ht="16.5">
      <c r="A392" s="5" t="s">
        <v>997</v>
      </c>
      <c r="B392" s="6" t="s">
        <v>998</v>
      </c>
      <c r="C392" s="7" t="s">
        <v>999</v>
      </c>
      <c r="D392" s="6" t="s">
        <v>14</v>
      </c>
      <c r="E392" s="6" t="s">
        <v>22</v>
      </c>
      <c r="F392" s="8">
        <v>2</v>
      </c>
      <c r="G392" s="9">
        <v>34.51</v>
      </c>
      <c r="H392" s="9">
        <f t="shared" si="35"/>
        <v>43.14</v>
      </c>
      <c r="I392" s="10">
        <f t="shared" si="38"/>
        <v>86.28</v>
      </c>
      <c r="J392" s="48"/>
    </row>
    <row r="393" spans="1:10">
      <c r="A393" s="5" t="s">
        <v>1000</v>
      </c>
      <c r="B393" s="6" t="s">
        <v>1001</v>
      </c>
      <c r="C393" s="7" t="s">
        <v>1002</v>
      </c>
      <c r="D393" s="6" t="s">
        <v>26</v>
      </c>
      <c r="E393" s="6" t="s">
        <v>15</v>
      </c>
      <c r="F393" s="8">
        <v>0.24</v>
      </c>
      <c r="G393" s="9">
        <v>352.18</v>
      </c>
      <c r="H393" s="9">
        <f t="shared" si="35"/>
        <v>440.23</v>
      </c>
      <c r="I393" s="10">
        <f t="shared" si="38"/>
        <v>105.66</v>
      </c>
      <c r="J393" s="48"/>
    </row>
    <row r="394" spans="1:10">
      <c r="A394" s="3" t="s">
        <v>1003</v>
      </c>
      <c r="B394" s="110" t="s">
        <v>1004</v>
      </c>
      <c r="C394" s="110"/>
      <c r="D394" s="110"/>
      <c r="E394" s="110"/>
      <c r="F394" s="110"/>
      <c r="G394" s="110"/>
      <c r="H394" s="9"/>
      <c r="I394" s="53">
        <f>I395+I398+I401+I410+I416</f>
        <v>44721.369999999995</v>
      </c>
      <c r="J394" s="48">
        <f t="shared" si="37"/>
        <v>55901.71</v>
      </c>
    </row>
    <row r="395" spans="1:10">
      <c r="A395" s="3" t="s">
        <v>1005</v>
      </c>
      <c r="B395" s="110" t="s">
        <v>1006</v>
      </c>
      <c r="C395" s="110"/>
      <c r="D395" s="110"/>
      <c r="E395" s="110"/>
      <c r="F395" s="110"/>
      <c r="G395" s="110"/>
      <c r="H395" s="9"/>
      <c r="I395" s="53">
        <f>SUM(I396:I397)</f>
        <v>3797.34</v>
      </c>
      <c r="J395" s="48"/>
    </row>
    <row r="396" spans="1:10">
      <c r="A396" s="5" t="s">
        <v>1007</v>
      </c>
      <c r="B396" s="6" t="s">
        <v>1008</v>
      </c>
      <c r="C396" s="7" t="s">
        <v>1009</v>
      </c>
      <c r="D396" s="6" t="s">
        <v>14</v>
      </c>
      <c r="E396" s="6" t="s">
        <v>22</v>
      </c>
      <c r="F396" s="8">
        <v>6</v>
      </c>
      <c r="G396" s="9">
        <v>260.98</v>
      </c>
      <c r="H396" s="9">
        <f t="shared" si="35"/>
        <v>326.23</v>
      </c>
      <c r="I396" s="10">
        <f t="shared" si="38"/>
        <v>1957.38</v>
      </c>
      <c r="J396" s="48"/>
    </row>
    <row r="397" spans="1:10">
      <c r="A397" s="5" t="s">
        <v>1010</v>
      </c>
      <c r="B397" s="6" t="s">
        <v>1011</v>
      </c>
      <c r="C397" s="7" t="s">
        <v>1012</v>
      </c>
      <c r="D397" s="6" t="s">
        <v>14</v>
      </c>
      <c r="E397" s="6" t="s">
        <v>22</v>
      </c>
      <c r="F397" s="8">
        <v>2</v>
      </c>
      <c r="G397" s="9">
        <v>735.98</v>
      </c>
      <c r="H397" s="9">
        <f t="shared" si="35"/>
        <v>919.98</v>
      </c>
      <c r="I397" s="10">
        <f t="shared" si="38"/>
        <v>1839.96</v>
      </c>
      <c r="J397" s="48"/>
    </row>
    <row r="398" spans="1:10">
      <c r="A398" s="3" t="s">
        <v>1013</v>
      </c>
      <c r="B398" s="110" t="s">
        <v>1014</v>
      </c>
      <c r="C398" s="110"/>
      <c r="D398" s="110"/>
      <c r="E398" s="110"/>
      <c r="F398" s="110"/>
      <c r="G398" s="110"/>
      <c r="H398" s="9"/>
      <c r="I398" s="53">
        <f>SUM(I399:I400)</f>
        <v>6847.9299999999994</v>
      </c>
      <c r="J398" s="48"/>
    </row>
    <row r="399" spans="1:10" ht="16.5">
      <c r="A399" s="5" t="s">
        <v>1015</v>
      </c>
      <c r="B399" s="6" t="s">
        <v>1016</v>
      </c>
      <c r="C399" s="7" t="s">
        <v>1017</v>
      </c>
      <c r="D399" s="6" t="s">
        <v>14</v>
      </c>
      <c r="E399" s="6" t="s">
        <v>22</v>
      </c>
      <c r="F399" s="8">
        <v>1</v>
      </c>
      <c r="G399" s="9">
        <v>1939.96</v>
      </c>
      <c r="H399" s="9">
        <f t="shared" si="35"/>
        <v>2424.9499999999998</v>
      </c>
      <c r="I399" s="10">
        <f t="shared" si="38"/>
        <v>2424.9499999999998</v>
      </c>
      <c r="J399" s="48"/>
    </row>
    <row r="400" spans="1:10">
      <c r="A400" s="5" t="s">
        <v>1018</v>
      </c>
      <c r="B400" s="6" t="s">
        <v>1019</v>
      </c>
      <c r="C400" s="7" t="s">
        <v>1020</v>
      </c>
      <c r="D400" s="6" t="s">
        <v>14</v>
      </c>
      <c r="E400" s="6" t="s">
        <v>22</v>
      </c>
      <c r="F400" s="8">
        <v>1</v>
      </c>
      <c r="G400" s="9">
        <v>3538.38</v>
      </c>
      <c r="H400" s="9">
        <f t="shared" si="35"/>
        <v>4422.9799999999996</v>
      </c>
      <c r="I400" s="10">
        <f t="shared" si="38"/>
        <v>4422.9799999999996</v>
      </c>
      <c r="J400" s="48"/>
    </row>
    <row r="401" spans="1:10">
      <c r="A401" s="3" t="s">
        <v>1021</v>
      </c>
      <c r="B401" s="110" t="s">
        <v>751</v>
      </c>
      <c r="C401" s="110"/>
      <c r="D401" s="110"/>
      <c r="E401" s="110"/>
      <c r="F401" s="110"/>
      <c r="G401" s="110"/>
      <c r="H401" s="9"/>
      <c r="I401" s="53">
        <f>SUM(I402:I409)</f>
        <v>20767.98</v>
      </c>
      <c r="J401" s="48"/>
    </row>
    <row r="402" spans="1:10">
      <c r="A402" s="5" t="s">
        <v>1022</v>
      </c>
      <c r="B402" s="6" t="s">
        <v>706</v>
      </c>
      <c r="C402" s="7" t="s">
        <v>707</v>
      </c>
      <c r="D402" s="6" t="s">
        <v>14</v>
      </c>
      <c r="E402" s="6" t="s">
        <v>22</v>
      </c>
      <c r="F402" s="8">
        <v>5</v>
      </c>
      <c r="G402" s="9">
        <v>221.61</v>
      </c>
      <c r="H402" s="9">
        <f t="shared" ref="H402:H464" si="39">ROUND(1.25*G402,2)</f>
        <v>277.01</v>
      </c>
      <c r="I402" s="10">
        <f t="shared" si="38"/>
        <v>1385.05</v>
      </c>
      <c r="J402" s="48"/>
    </row>
    <row r="403" spans="1:10">
      <c r="A403" s="5" t="s">
        <v>1023</v>
      </c>
      <c r="B403" s="6" t="s">
        <v>1024</v>
      </c>
      <c r="C403" s="7" t="s">
        <v>1025</v>
      </c>
      <c r="D403" s="6" t="s">
        <v>14</v>
      </c>
      <c r="E403" s="6" t="s">
        <v>22</v>
      </c>
      <c r="F403" s="8">
        <v>3</v>
      </c>
      <c r="G403" s="9">
        <v>536.16</v>
      </c>
      <c r="H403" s="9">
        <f t="shared" si="39"/>
        <v>670.2</v>
      </c>
      <c r="I403" s="10">
        <f t="shared" si="38"/>
        <v>2010.6</v>
      </c>
      <c r="J403" s="48"/>
    </row>
    <row r="404" spans="1:10">
      <c r="A404" s="5" t="s">
        <v>1026</v>
      </c>
      <c r="B404" s="6" t="s">
        <v>1027</v>
      </c>
      <c r="C404" s="7" t="s">
        <v>1028</v>
      </c>
      <c r="D404" s="6" t="s">
        <v>14</v>
      </c>
      <c r="E404" s="6" t="s">
        <v>22</v>
      </c>
      <c r="F404" s="8">
        <v>1</v>
      </c>
      <c r="G404" s="9">
        <v>145.5</v>
      </c>
      <c r="H404" s="9">
        <f t="shared" si="39"/>
        <v>181.88</v>
      </c>
      <c r="I404" s="10">
        <f t="shared" si="38"/>
        <v>181.88</v>
      </c>
      <c r="J404" s="48"/>
    </row>
    <row r="405" spans="1:10">
      <c r="A405" s="5" t="s">
        <v>1029</v>
      </c>
      <c r="B405" s="6" t="s">
        <v>1030</v>
      </c>
      <c r="C405" s="7" t="s">
        <v>1031</v>
      </c>
      <c r="D405" s="6" t="s">
        <v>26</v>
      </c>
      <c r="E405" s="6" t="s">
        <v>22</v>
      </c>
      <c r="F405" s="8">
        <v>1</v>
      </c>
      <c r="G405" s="9">
        <v>4363.34</v>
      </c>
      <c r="H405" s="9">
        <f t="shared" si="39"/>
        <v>5454.18</v>
      </c>
      <c r="I405" s="10">
        <f t="shared" si="38"/>
        <v>5454.18</v>
      </c>
      <c r="J405" s="48"/>
    </row>
    <row r="406" spans="1:10">
      <c r="A406" s="5" t="s">
        <v>1032</v>
      </c>
      <c r="B406" s="6" t="s">
        <v>1033</v>
      </c>
      <c r="C406" s="7" t="s">
        <v>1034</v>
      </c>
      <c r="D406" s="6" t="s">
        <v>26</v>
      </c>
      <c r="E406" s="6" t="s">
        <v>22</v>
      </c>
      <c r="F406" s="8">
        <v>1</v>
      </c>
      <c r="G406" s="9">
        <v>489.43</v>
      </c>
      <c r="H406" s="9">
        <f t="shared" si="39"/>
        <v>611.79</v>
      </c>
      <c r="I406" s="10">
        <f t="shared" si="38"/>
        <v>611.79</v>
      </c>
      <c r="J406" s="48"/>
    </row>
    <row r="407" spans="1:10">
      <c r="A407" s="5" t="s">
        <v>1035</v>
      </c>
      <c r="B407" s="6" t="s">
        <v>1036</v>
      </c>
      <c r="C407" s="7" t="s">
        <v>1037</v>
      </c>
      <c r="D407" s="6" t="s">
        <v>26</v>
      </c>
      <c r="E407" s="6" t="s">
        <v>1038</v>
      </c>
      <c r="F407" s="8">
        <v>1</v>
      </c>
      <c r="G407" s="9">
        <v>2806.65</v>
      </c>
      <c r="H407" s="9">
        <f t="shared" si="39"/>
        <v>3508.31</v>
      </c>
      <c r="I407" s="10">
        <f t="shared" si="38"/>
        <v>3508.31</v>
      </c>
      <c r="J407" s="48"/>
    </row>
    <row r="408" spans="1:10">
      <c r="A408" s="5" t="s">
        <v>1039</v>
      </c>
      <c r="B408" s="6" t="s">
        <v>1040</v>
      </c>
      <c r="C408" s="7" t="s">
        <v>1041</v>
      </c>
      <c r="D408" s="6" t="s">
        <v>14</v>
      </c>
      <c r="E408" s="6" t="s">
        <v>22</v>
      </c>
      <c r="F408" s="8">
        <v>2</v>
      </c>
      <c r="G408" s="9">
        <v>1122.57</v>
      </c>
      <c r="H408" s="9">
        <f t="shared" si="39"/>
        <v>1403.21</v>
      </c>
      <c r="I408" s="10">
        <f t="shared" si="38"/>
        <v>2806.42</v>
      </c>
      <c r="J408" s="48"/>
    </row>
    <row r="409" spans="1:10">
      <c r="A409" s="5" t="s">
        <v>1042</v>
      </c>
      <c r="B409" s="6" t="s">
        <v>1043</v>
      </c>
      <c r="C409" s="7" t="s">
        <v>1044</v>
      </c>
      <c r="D409" s="6" t="s">
        <v>26</v>
      </c>
      <c r="E409" s="6" t="s">
        <v>22</v>
      </c>
      <c r="F409" s="8">
        <v>1</v>
      </c>
      <c r="G409" s="9">
        <v>3847.8</v>
      </c>
      <c r="H409" s="9">
        <f t="shared" si="39"/>
        <v>4809.75</v>
      </c>
      <c r="I409" s="10">
        <f t="shared" si="38"/>
        <v>4809.75</v>
      </c>
      <c r="J409" s="48"/>
    </row>
    <row r="410" spans="1:10">
      <c r="A410" s="3" t="s">
        <v>1045</v>
      </c>
      <c r="B410" s="110" t="s">
        <v>761</v>
      </c>
      <c r="C410" s="110"/>
      <c r="D410" s="110"/>
      <c r="E410" s="110"/>
      <c r="F410" s="110"/>
      <c r="G410" s="110"/>
      <c r="H410" s="9"/>
      <c r="I410" s="4">
        <f>SUM(I411:I415)</f>
        <v>10006.209999999999</v>
      </c>
      <c r="J410" s="48"/>
    </row>
    <row r="411" spans="1:10" ht="16.5">
      <c r="A411" s="5" t="s">
        <v>1046</v>
      </c>
      <c r="B411" s="6" t="s">
        <v>1047</v>
      </c>
      <c r="C411" s="7" t="s">
        <v>1048</v>
      </c>
      <c r="D411" s="6" t="s">
        <v>14</v>
      </c>
      <c r="E411" s="6" t="s">
        <v>22</v>
      </c>
      <c r="F411" s="8">
        <v>7</v>
      </c>
      <c r="G411" s="9">
        <v>118.5</v>
      </c>
      <c r="H411" s="9">
        <f t="shared" si="39"/>
        <v>148.13</v>
      </c>
      <c r="I411" s="10">
        <f t="shared" ref="I411:I415" si="40">ROUND(F411*H411,2)</f>
        <v>1036.9100000000001</v>
      </c>
      <c r="J411" s="48"/>
    </row>
    <row r="412" spans="1:10" ht="16.5">
      <c r="A412" s="5" t="s">
        <v>1049</v>
      </c>
      <c r="B412" s="6" t="s">
        <v>1050</v>
      </c>
      <c r="C412" s="7" t="s">
        <v>1051</v>
      </c>
      <c r="D412" s="6" t="s">
        <v>14</v>
      </c>
      <c r="E412" s="6" t="s">
        <v>30</v>
      </c>
      <c r="F412" s="8">
        <v>63</v>
      </c>
      <c r="G412" s="9">
        <v>96.73</v>
      </c>
      <c r="H412" s="9">
        <f t="shared" si="39"/>
        <v>120.91</v>
      </c>
      <c r="I412" s="10">
        <f t="shared" si="40"/>
        <v>7617.33</v>
      </c>
      <c r="J412" s="48"/>
    </row>
    <row r="413" spans="1:10" ht="16.5">
      <c r="A413" s="5" t="s">
        <v>1052</v>
      </c>
      <c r="B413" s="6" t="s">
        <v>1053</v>
      </c>
      <c r="C413" s="7" t="s">
        <v>1054</v>
      </c>
      <c r="D413" s="6" t="s">
        <v>14</v>
      </c>
      <c r="E413" s="6" t="s">
        <v>22</v>
      </c>
      <c r="F413" s="8">
        <v>1</v>
      </c>
      <c r="G413" s="9">
        <v>128.79</v>
      </c>
      <c r="H413" s="9">
        <f t="shared" si="39"/>
        <v>160.99</v>
      </c>
      <c r="I413" s="10">
        <f t="shared" si="40"/>
        <v>160.99</v>
      </c>
      <c r="J413" s="48"/>
    </row>
    <row r="414" spans="1:10" ht="16.5">
      <c r="A414" s="5" t="s">
        <v>1055</v>
      </c>
      <c r="B414" s="6" t="s">
        <v>1056</v>
      </c>
      <c r="C414" s="7" t="s">
        <v>1057</v>
      </c>
      <c r="D414" s="6" t="s">
        <v>14</v>
      </c>
      <c r="E414" s="6" t="s">
        <v>22</v>
      </c>
      <c r="F414" s="8">
        <v>2</v>
      </c>
      <c r="G414" s="9">
        <v>74.87</v>
      </c>
      <c r="H414" s="9">
        <f t="shared" si="39"/>
        <v>93.59</v>
      </c>
      <c r="I414" s="10">
        <f t="shared" si="40"/>
        <v>187.18</v>
      </c>
      <c r="J414" s="48"/>
    </row>
    <row r="415" spans="1:10" ht="16.5">
      <c r="A415" s="5" t="s">
        <v>1058</v>
      </c>
      <c r="B415" s="6" t="s">
        <v>1059</v>
      </c>
      <c r="C415" s="7" t="s">
        <v>1060</v>
      </c>
      <c r="D415" s="6" t="s">
        <v>14</v>
      </c>
      <c r="E415" s="6" t="s">
        <v>22</v>
      </c>
      <c r="F415" s="8">
        <v>4</v>
      </c>
      <c r="G415" s="9">
        <v>200.76</v>
      </c>
      <c r="H415" s="9">
        <f t="shared" si="39"/>
        <v>250.95</v>
      </c>
      <c r="I415" s="10">
        <f t="shared" si="40"/>
        <v>1003.8</v>
      </c>
      <c r="J415" s="48"/>
    </row>
    <row r="416" spans="1:10">
      <c r="A416" s="3" t="s">
        <v>1061</v>
      </c>
      <c r="B416" s="110" t="s">
        <v>1062</v>
      </c>
      <c r="C416" s="110"/>
      <c r="D416" s="110"/>
      <c r="E416" s="110"/>
      <c r="F416" s="110"/>
      <c r="G416" s="110"/>
      <c r="H416" s="9">
        <f t="shared" si="39"/>
        <v>0</v>
      </c>
      <c r="I416" s="4">
        <f>SUM(I417:I419)</f>
        <v>3301.91</v>
      </c>
      <c r="J416" s="48"/>
    </row>
    <row r="417" spans="1:10">
      <c r="A417" s="5" t="s">
        <v>1063</v>
      </c>
      <c r="B417" s="6" t="s">
        <v>1064</v>
      </c>
      <c r="C417" s="7" t="s">
        <v>1065</v>
      </c>
      <c r="D417" s="6" t="s">
        <v>14</v>
      </c>
      <c r="E417" s="6" t="s">
        <v>22</v>
      </c>
      <c r="F417" s="8">
        <v>36</v>
      </c>
      <c r="G417" s="9">
        <v>23.97</v>
      </c>
      <c r="H417" s="9">
        <f t="shared" si="39"/>
        <v>29.96</v>
      </c>
      <c r="I417" s="10">
        <f t="shared" ref="I417:I419" si="41">ROUND(F417*H417,2)</f>
        <v>1078.56</v>
      </c>
      <c r="J417" s="48"/>
    </row>
    <row r="418" spans="1:10">
      <c r="A418" s="5" t="s">
        <v>1066</v>
      </c>
      <c r="B418" s="6" t="s">
        <v>1067</v>
      </c>
      <c r="C418" s="7" t="s">
        <v>1068</v>
      </c>
      <c r="D418" s="6" t="s">
        <v>26</v>
      </c>
      <c r="E418" s="6" t="s">
        <v>22</v>
      </c>
      <c r="F418" s="8">
        <v>34</v>
      </c>
      <c r="G418" s="9">
        <v>40.08</v>
      </c>
      <c r="H418" s="9">
        <f t="shared" si="39"/>
        <v>50.1</v>
      </c>
      <c r="I418" s="10">
        <f t="shared" si="41"/>
        <v>1703.4</v>
      </c>
      <c r="J418" s="48"/>
    </row>
    <row r="419" spans="1:10">
      <c r="A419" s="5" t="s">
        <v>1069</v>
      </c>
      <c r="B419" s="6" t="s">
        <v>1070</v>
      </c>
      <c r="C419" s="7" t="s">
        <v>1071</v>
      </c>
      <c r="D419" s="6" t="s">
        <v>14</v>
      </c>
      <c r="E419" s="6" t="s">
        <v>15</v>
      </c>
      <c r="F419" s="8">
        <v>5</v>
      </c>
      <c r="G419" s="9">
        <v>83.19</v>
      </c>
      <c r="H419" s="9">
        <f t="shared" si="39"/>
        <v>103.99</v>
      </c>
      <c r="I419" s="10">
        <f t="shared" si="41"/>
        <v>519.95000000000005</v>
      </c>
      <c r="J419" s="48"/>
    </row>
    <row r="420" spans="1:10">
      <c r="A420" s="3" t="s">
        <v>1072</v>
      </c>
      <c r="B420" s="110" t="s">
        <v>1073</v>
      </c>
      <c r="C420" s="110"/>
      <c r="D420" s="110"/>
      <c r="E420" s="110"/>
      <c r="F420" s="110"/>
      <c r="G420" s="110"/>
      <c r="H420" s="9"/>
      <c r="I420" s="4">
        <f>I421+I426+I441+I451+I463+I466</f>
        <v>302071.13000000006</v>
      </c>
      <c r="J420" s="48">
        <f t="shared" ref="J420" si="42">ROUND(1.25*I420,2)</f>
        <v>377588.91</v>
      </c>
    </row>
    <row r="421" spans="1:10">
      <c r="A421" s="3" t="s">
        <v>1074</v>
      </c>
      <c r="B421" s="110" t="s">
        <v>1075</v>
      </c>
      <c r="C421" s="110"/>
      <c r="D421" s="110"/>
      <c r="E421" s="110"/>
      <c r="F421" s="110"/>
      <c r="G421" s="110"/>
      <c r="H421" s="9"/>
      <c r="I421" s="4">
        <f>SUM(I422:I425)</f>
        <v>3843.5699999999997</v>
      </c>
      <c r="J421" s="48"/>
    </row>
    <row r="422" spans="1:10" ht="16.5">
      <c r="A422" s="5" t="s">
        <v>1076</v>
      </c>
      <c r="B422" s="6" t="s">
        <v>1077</v>
      </c>
      <c r="C422" s="7" t="s">
        <v>1078</v>
      </c>
      <c r="D422" s="6" t="s">
        <v>14</v>
      </c>
      <c r="E422" s="6" t="s">
        <v>22</v>
      </c>
      <c r="F422" s="8">
        <v>1</v>
      </c>
      <c r="G422" s="9">
        <v>361.17</v>
      </c>
      <c r="H422" s="9">
        <f t="shared" si="39"/>
        <v>451.46</v>
      </c>
      <c r="I422" s="10">
        <f t="shared" ref="I422:I425" si="43">ROUND(F422*H422,2)</f>
        <v>451.46</v>
      </c>
      <c r="J422" s="48"/>
    </row>
    <row r="423" spans="1:10" ht="16.5">
      <c r="A423" s="5" t="s">
        <v>1079</v>
      </c>
      <c r="B423" s="6" t="s">
        <v>1080</v>
      </c>
      <c r="C423" s="7" t="s">
        <v>1081</v>
      </c>
      <c r="D423" s="6" t="s">
        <v>14</v>
      </c>
      <c r="E423" s="6" t="s">
        <v>22</v>
      </c>
      <c r="F423" s="8">
        <v>2</v>
      </c>
      <c r="G423" s="9">
        <v>496.48</v>
      </c>
      <c r="H423" s="9">
        <f t="shared" si="39"/>
        <v>620.6</v>
      </c>
      <c r="I423" s="10">
        <f t="shared" si="43"/>
        <v>1241.2</v>
      </c>
      <c r="J423" s="48"/>
    </row>
    <row r="424" spans="1:10" ht="16.5">
      <c r="A424" s="5" t="s">
        <v>1082</v>
      </c>
      <c r="B424" s="6" t="s">
        <v>1083</v>
      </c>
      <c r="C424" s="7" t="s">
        <v>1084</v>
      </c>
      <c r="D424" s="6" t="s">
        <v>14</v>
      </c>
      <c r="E424" s="6" t="s">
        <v>22</v>
      </c>
      <c r="F424" s="8">
        <v>3</v>
      </c>
      <c r="G424" s="9">
        <v>520.71</v>
      </c>
      <c r="H424" s="9">
        <f t="shared" si="39"/>
        <v>650.89</v>
      </c>
      <c r="I424" s="10">
        <f t="shared" si="43"/>
        <v>1952.67</v>
      </c>
      <c r="J424" s="48"/>
    </row>
    <row r="425" spans="1:10">
      <c r="A425" s="5" t="s">
        <v>1085</v>
      </c>
      <c r="B425" s="6" t="s">
        <v>1086</v>
      </c>
      <c r="C425" s="7" t="s">
        <v>1087</v>
      </c>
      <c r="D425" s="6" t="s">
        <v>14</v>
      </c>
      <c r="E425" s="6" t="s">
        <v>22</v>
      </c>
      <c r="F425" s="8">
        <v>1</v>
      </c>
      <c r="G425" s="9">
        <v>158.59</v>
      </c>
      <c r="H425" s="9">
        <f t="shared" si="39"/>
        <v>198.24</v>
      </c>
      <c r="I425" s="10">
        <f t="shared" si="43"/>
        <v>198.24</v>
      </c>
      <c r="J425" s="48"/>
    </row>
    <row r="426" spans="1:10">
      <c r="A426" s="3" t="s">
        <v>1088</v>
      </c>
      <c r="B426" s="110" t="s">
        <v>1089</v>
      </c>
      <c r="C426" s="110"/>
      <c r="D426" s="110"/>
      <c r="E426" s="110"/>
      <c r="F426" s="110"/>
      <c r="G426" s="110"/>
      <c r="H426" s="9">
        <f t="shared" si="39"/>
        <v>0</v>
      </c>
      <c r="I426" s="4">
        <f>SUM(I427:I440)</f>
        <v>15347.05</v>
      </c>
      <c r="J426" s="48"/>
    </row>
    <row r="427" spans="1:10">
      <c r="A427" s="5" t="s">
        <v>1090</v>
      </c>
      <c r="B427" s="6" t="s">
        <v>1091</v>
      </c>
      <c r="C427" s="7" t="s">
        <v>1092</v>
      </c>
      <c r="D427" s="6" t="s">
        <v>14</v>
      </c>
      <c r="E427" s="6" t="s">
        <v>22</v>
      </c>
      <c r="F427" s="8">
        <v>57</v>
      </c>
      <c r="G427" s="9">
        <v>11.54</v>
      </c>
      <c r="H427" s="9">
        <f t="shared" si="39"/>
        <v>14.43</v>
      </c>
      <c r="I427" s="10">
        <f t="shared" ref="I427:I450" si="44">ROUND(F427*H427,2)</f>
        <v>822.51</v>
      </c>
      <c r="J427" s="48"/>
    </row>
    <row r="428" spans="1:10">
      <c r="A428" s="5" t="s">
        <v>1093</v>
      </c>
      <c r="B428" s="6" t="s">
        <v>1094</v>
      </c>
      <c r="C428" s="7" t="s">
        <v>1095</v>
      </c>
      <c r="D428" s="6" t="s">
        <v>14</v>
      </c>
      <c r="E428" s="6" t="s">
        <v>22</v>
      </c>
      <c r="F428" s="8">
        <v>8</v>
      </c>
      <c r="G428" s="9">
        <v>12.16</v>
      </c>
      <c r="H428" s="9">
        <f t="shared" si="39"/>
        <v>15.2</v>
      </c>
      <c r="I428" s="10">
        <f t="shared" si="44"/>
        <v>121.6</v>
      </c>
      <c r="J428" s="48"/>
    </row>
    <row r="429" spans="1:10">
      <c r="A429" s="5" t="s">
        <v>1096</v>
      </c>
      <c r="B429" s="6" t="s">
        <v>1097</v>
      </c>
      <c r="C429" s="7" t="s">
        <v>1098</v>
      </c>
      <c r="D429" s="6" t="s">
        <v>14</v>
      </c>
      <c r="E429" s="6" t="s">
        <v>22</v>
      </c>
      <c r="F429" s="8">
        <v>4</v>
      </c>
      <c r="G429" s="9">
        <v>13.37</v>
      </c>
      <c r="H429" s="9">
        <f t="shared" si="39"/>
        <v>16.71</v>
      </c>
      <c r="I429" s="10">
        <f t="shared" si="44"/>
        <v>66.84</v>
      </c>
      <c r="J429" s="48"/>
    </row>
    <row r="430" spans="1:10">
      <c r="A430" s="5" t="s">
        <v>1099</v>
      </c>
      <c r="B430" s="6" t="s">
        <v>1100</v>
      </c>
      <c r="C430" s="7" t="s">
        <v>1101</v>
      </c>
      <c r="D430" s="6" t="s">
        <v>14</v>
      </c>
      <c r="E430" s="6" t="s">
        <v>22</v>
      </c>
      <c r="F430" s="8">
        <v>18</v>
      </c>
      <c r="G430" s="9">
        <v>59.89</v>
      </c>
      <c r="H430" s="9">
        <f t="shared" si="39"/>
        <v>74.86</v>
      </c>
      <c r="I430" s="10">
        <f t="shared" si="44"/>
        <v>1347.48</v>
      </c>
      <c r="J430" s="48"/>
    </row>
    <row r="431" spans="1:10">
      <c r="A431" s="5" t="s">
        <v>1102</v>
      </c>
      <c r="B431" s="6" t="s">
        <v>1103</v>
      </c>
      <c r="C431" s="7" t="s">
        <v>1104</v>
      </c>
      <c r="D431" s="6" t="s">
        <v>14</v>
      </c>
      <c r="E431" s="6" t="s">
        <v>22</v>
      </c>
      <c r="F431" s="8">
        <v>4</v>
      </c>
      <c r="G431" s="9">
        <v>62.83</v>
      </c>
      <c r="H431" s="9">
        <f t="shared" si="39"/>
        <v>78.540000000000006</v>
      </c>
      <c r="I431" s="10">
        <f t="shared" si="44"/>
        <v>314.16000000000003</v>
      </c>
      <c r="J431" s="48"/>
    </row>
    <row r="432" spans="1:10">
      <c r="A432" s="5" t="s">
        <v>1105</v>
      </c>
      <c r="B432" s="6" t="s">
        <v>1106</v>
      </c>
      <c r="C432" s="7" t="s">
        <v>1107</v>
      </c>
      <c r="D432" s="6" t="s">
        <v>14</v>
      </c>
      <c r="E432" s="6" t="s">
        <v>22</v>
      </c>
      <c r="F432" s="8">
        <v>1</v>
      </c>
      <c r="G432" s="9">
        <v>66.69</v>
      </c>
      <c r="H432" s="9">
        <f t="shared" si="39"/>
        <v>83.36</v>
      </c>
      <c r="I432" s="10">
        <f t="shared" si="44"/>
        <v>83.36</v>
      </c>
      <c r="J432" s="48"/>
    </row>
    <row r="433" spans="1:10">
      <c r="A433" s="5" t="s">
        <v>1108</v>
      </c>
      <c r="B433" s="6" t="s">
        <v>1109</v>
      </c>
      <c r="C433" s="7" t="s">
        <v>1110</v>
      </c>
      <c r="D433" s="6" t="s">
        <v>14</v>
      </c>
      <c r="E433" s="6" t="s">
        <v>22</v>
      </c>
      <c r="F433" s="8">
        <v>2</v>
      </c>
      <c r="G433" s="9">
        <v>75.849999999999994</v>
      </c>
      <c r="H433" s="9">
        <f t="shared" si="39"/>
        <v>94.81</v>
      </c>
      <c r="I433" s="10">
        <f t="shared" si="44"/>
        <v>189.62</v>
      </c>
      <c r="J433" s="48"/>
    </row>
    <row r="434" spans="1:10">
      <c r="A434" s="5" t="s">
        <v>1111</v>
      </c>
      <c r="B434" s="6" t="s">
        <v>1112</v>
      </c>
      <c r="C434" s="7" t="s">
        <v>1113</v>
      </c>
      <c r="D434" s="6" t="s">
        <v>14</v>
      </c>
      <c r="E434" s="6" t="s">
        <v>22</v>
      </c>
      <c r="F434" s="8">
        <v>2</v>
      </c>
      <c r="G434" s="9">
        <v>96.24</v>
      </c>
      <c r="H434" s="9">
        <f t="shared" si="39"/>
        <v>120.3</v>
      </c>
      <c r="I434" s="10">
        <f t="shared" si="44"/>
        <v>240.6</v>
      </c>
      <c r="J434" s="48"/>
    </row>
    <row r="435" spans="1:10">
      <c r="A435" s="5" t="s">
        <v>1114</v>
      </c>
      <c r="B435" s="6" t="s">
        <v>1115</v>
      </c>
      <c r="C435" s="7" t="s">
        <v>1116</v>
      </c>
      <c r="D435" s="6" t="s">
        <v>14</v>
      </c>
      <c r="E435" s="6" t="s">
        <v>22</v>
      </c>
      <c r="F435" s="8">
        <v>8</v>
      </c>
      <c r="G435" s="9">
        <v>155.51</v>
      </c>
      <c r="H435" s="9">
        <f t="shared" si="39"/>
        <v>194.39</v>
      </c>
      <c r="I435" s="10">
        <f t="shared" si="44"/>
        <v>1555.12</v>
      </c>
      <c r="J435" s="48"/>
    </row>
    <row r="436" spans="1:10">
      <c r="A436" s="5" t="s">
        <v>1117</v>
      </c>
      <c r="B436" s="6" t="s">
        <v>1118</v>
      </c>
      <c r="C436" s="7" t="s">
        <v>1119</v>
      </c>
      <c r="D436" s="6" t="s">
        <v>14</v>
      </c>
      <c r="E436" s="6" t="s">
        <v>22</v>
      </c>
      <c r="F436" s="8">
        <v>2</v>
      </c>
      <c r="G436" s="9">
        <v>1343.54</v>
      </c>
      <c r="H436" s="9">
        <f t="shared" si="39"/>
        <v>1679.43</v>
      </c>
      <c r="I436" s="10">
        <f t="shared" si="44"/>
        <v>3358.86</v>
      </c>
      <c r="J436" s="48"/>
    </row>
    <row r="437" spans="1:10">
      <c r="A437" s="5" t="s">
        <v>1120</v>
      </c>
      <c r="B437" s="6" t="s">
        <v>1121</v>
      </c>
      <c r="C437" s="7" t="s">
        <v>1122</v>
      </c>
      <c r="D437" s="6" t="s">
        <v>26</v>
      </c>
      <c r="E437" s="6" t="s">
        <v>22</v>
      </c>
      <c r="F437" s="8">
        <v>1</v>
      </c>
      <c r="G437" s="9">
        <v>153.96</v>
      </c>
      <c r="H437" s="9">
        <f t="shared" si="39"/>
        <v>192.45</v>
      </c>
      <c r="I437" s="10">
        <f t="shared" si="44"/>
        <v>192.45</v>
      </c>
      <c r="J437" s="48"/>
    </row>
    <row r="438" spans="1:10">
      <c r="A438" s="5" t="s">
        <v>1123</v>
      </c>
      <c r="B438" s="6" t="s">
        <v>1124</v>
      </c>
      <c r="C438" s="7" t="s">
        <v>1125</v>
      </c>
      <c r="D438" s="6" t="s">
        <v>26</v>
      </c>
      <c r="E438" s="6" t="s">
        <v>22</v>
      </c>
      <c r="F438" s="8">
        <v>5</v>
      </c>
      <c r="G438" s="9">
        <v>289.54000000000002</v>
      </c>
      <c r="H438" s="9">
        <f t="shared" si="39"/>
        <v>361.93</v>
      </c>
      <c r="I438" s="10">
        <f t="shared" si="44"/>
        <v>1809.65</v>
      </c>
      <c r="J438" s="48"/>
    </row>
    <row r="439" spans="1:10">
      <c r="A439" s="5" t="s">
        <v>1126</v>
      </c>
      <c r="B439" s="6" t="s">
        <v>1127</v>
      </c>
      <c r="C439" s="7" t="s">
        <v>1128</v>
      </c>
      <c r="D439" s="6" t="s">
        <v>26</v>
      </c>
      <c r="E439" s="6" t="s">
        <v>22</v>
      </c>
      <c r="F439" s="8">
        <v>24</v>
      </c>
      <c r="G439" s="9">
        <v>112.27</v>
      </c>
      <c r="H439" s="9">
        <f t="shared" si="39"/>
        <v>140.34</v>
      </c>
      <c r="I439" s="10">
        <f t="shared" si="44"/>
        <v>3368.16</v>
      </c>
      <c r="J439" s="48"/>
    </row>
    <row r="440" spans="1:10">
      <c r="A440" s="5" t="s">
        <v>1129</v>
      </c>
      <c r="B440" s="6" t="s">
        <v>1130</v>
      </c>
      <c r="C440" s="7" t="s">
        <v>1131</v>
      </c>
      <c r="D440" s="6" t="s">
        <v>26</v>
      </c>
      <c r="E440" s="6" t="s">
        <v>22</v>
      </c>
      <c r="F440" s="8">
        <v>8</v>
      </c>
      <c r="G440" s="9">
        <v>187.66</v>
      </c>
      <c r="H440" s="9">
        <f t="shared" si="39"/>
        <v>234.58</v>
      </c>
      <c r="I440" s="10">
        <f t="shared" si="44"/>
        <v>1876.64</v>
      </c>
      <c r="J440" s="48"/>
    </row>
    <row r="441" spans="1:10">
      <c r="A441" s="3" t="s">
        <v>1132</v>
      </c>
      <c r="B441" s="110" t="s">
        <v>1133</v>
      </c>
      <c r="C441" s="110"/>
      <c r="D441" s="110"/>
      <c r="E441" s="110"/>
      <c r="F441" s="110"/>
      <c r="G441" s="110"/>
      <c r="H441" s="9"/>
      <c r="I441" s="53">
        <f>SUM(I442:I450)</f>
        <v>33664.020000000004</v>
      </c>
      <c r="J441" s="48"/>
    </row>
    <row r="442" spans="1:10" ht="16.5">
      <c r="A442" s="5" t="s">
        <v>1134</v>
      </c>
      <c r="B442" s="6" t="s">
        <v>1135</v>
      </c>
      <c r="C442" s="7" t="s">
        <v>1136</v>
      </c>
      <c r="D442" s="6" t="s">
        <v>14</v>
      </c>
      <c r="E442" s="6" t="s">
        <v>30</v>
      </c>
      <c r="F442" s="8">
        <v>408.3</v>
      </c>
      <c r="G442" s="9">
        <v>17.559999999999999</v>
      </c>
      <c r="H442" s="9">
        <f t="shared" si="39"/>
        <v>21.95</v>
      </c>
      <c r="I442" s="10">
        <f t="shared" si="44"/>
        <v>8962.19</v>
      </c>
      <c r="J442" s="48"/>
    </row>
    <row r="443" spans="1:10" ht="16.5">
      <c r="A443" s="5" t="s">
        <v>1137</v>
      </c>
      <c r="B443" s="6" t="s">
        <v>1138</v>
      </c>
      <c r="C443" s="7" t="s">
        <v>1139</v>
      </c>
      <c r="D443" s="6" t="s">
        <v>14</v>
      </c>
      <c r="E443" s="6" t="s">
        <v>30</v>
      </c>
      <c r="F443" s="8">
        <v>174.4</v>
      </c>
      <c r="G443" s="9">
        <v>20.5</v>
      </c>
      <c r="H443" s="9">
        <f t="shared" si="39"/>
        <v>25.63</v>
      </c>
      <c r="I443" s="10">
        <f t="shared" si="44"/>
        <v>4469.87</v>
      </c>
      <c r="J443" s="48"/>
    </row>
    <row r="444" spans="1:10" ht="16.5">
      <c r="A444" s="5" t="s">
        <v>1140</v>
      </c>
      <c r="B444" s="6" t="s">
        <v>1141</v>
      </c>
      <c r="C444" s="7" t="s">
        <v>1142</v>
      </c>
      <c r="D444" s="6" t="s">
        <v>14</v>
      </c>
      <c r="E444" s="6" t="s">
        <v>30</v>
      </c>
      <c r="F444" s="8">
        <v>334.9</v>
      </c>
      <c r="G444" s="9">
        <v>19.34</v>
      </c>
      <c r="H444" s="9">
        <f t="shared" si="39"/>
        <v>24.18</v>
      </c>
      <c r="I444" s="10">
        <f t="shared" si="44"/>
        <v>8097.88</v>
      </c>
      <c r="J444" s="48"/>
    </row>
    <row r="445" spans="1:10" ht="16.5">
      <c r="A445" s="5" t="s">
        <v>1143</v>
      </c>
      <c r="B445" s="6" t="s">
        <v>1144</v>
      </c>
      <c r="C445" s="7" t="s">
        <v>1145</v>
      </c>
      <c r="D445" s="6" t="s">
        <v>14</v>
      </c>
      <c r="E445" s="6" t="s">
        <v>30</v>
      </c>
      <c r="F445" s="8">
        <v>10.199999999999999</v>
      </c>
      <c r="G445" s="9">
        <v>28.89</v>
      </c>
      <c r="H445" s="9">
        <f t="shared" si="39"/>
        <v>36.11</v>
      </c>
      <c r="I445" s="10">
        <f t="shared" si="44"/>
        <v>368.32</v>
      </c>
      <c r="J445" s="48"/>
    </row>
    <row r="446" spans="1:10" ht="16.5">
      <c r="A446" s="5" t="s">
        <v>1146</v>
      </c>
      <c r="B446" s="6" t="s">
        <v>1147</v>
      </c>
      <c r="C446" s="7" t="s">
        <v>1148</v>
      </c>
      <c r="D446" s="6" t="s">
        <v>14</v>
      </c>
      <c r="E446" s="6" t="s">
        <v>30</v>
      </c>
      <c r="F446" s="8">
        <v>40</v>
      </c>
      <c r="G446" s="9">
        <v>49.59</v>
      </c>
      <c r="H446" s="9">
        <f t="shared" si="39"/>
        <v>61.99</v>
      </c>
      <c r="I446" s="10">
        <f t="shared" si="44"/>
        <v>2479.6</v>
      </c>
      <c r="J446" s="48"/>
    </row>
    <row r="447" spans="1:10">
      <c r="A447" s="5" t="s">
        <v>1149</v>
      </c>
      <c r="B447" s="6" t="s">
        <v>1150</v>
      </c>
      <c r="C447" s="7" t="s">
        <v>1151</v>
      </c>
      <c r="D447" s="6" t="s">
        <v>26</v>
      </c>
      <c r="E447" s="6" t="s">
        <v>30</v>
      </c>
      <c r="F447" s="8">
        <v>29.8</v>
      </c>
      <c r="G447" s="9">
        <v>26.99</v>
      </c>
      <c r="H447" s="9">
        <f t="shared" si="39"/>
        <v>33.74</v>
      </c>
      <c r="I447" s="10">
        <f t="shared" si="44"/>
        <v>1005.45</v>
      </c>
      <c r="J447" s="48"/>
    </row>
    <row r="448" spans="1:10" ht="16.5">
      <c r="A448" s="5" t="s">
        <v>1152</v>
      </c>
      <c r="B448" s="6" t="s">
        <v>1153</v>
      </c>
      <c r="C448" s="7" t="s">
        <v>1154</v>
      </c>
      <c r="D448" s="6" t="s">
        <v>14</v>
      </c>
      <c r="E448" s="6" t="s">
        <v>22</v>
      </c>
      <c r="F448" s="8">
        <v>11</v>
      </c>
      <c r="G448" s="9">
        <v>179.69</v>
      </c>
      <c r="H448" s="9">
        <f t="shared" si="39"/>
        <v>224.61</v>
      </c>
      <c r="I448" s="10">
        <f t="shared" si="44"/>
        <v>2470.71</v>
      </c>
      <c r="J448" s="48"/>
    </row>
    <row r="449" spans="1:10">
      <c r="A449" s="5" t="s">
        <v>1155</v>
      </c>
      <c r="B449" s="6" t="s">
        <v>1156</v>
      </c>
      <c r="C449" s="7" t="s">
        <v>1157</v>
      </c>
      <c r="D449" s="6" t="s">
        <v>14</v>
      </c>
      <c r="E449" s="6" t="s">
        <v>22</v>
      </c>
      <c r="F449" s="8">
        <v>100</v>
      </c>
      <c r="G449" s="9">
        <v>15.88</v>
      </c>
      <c r="H449" s="9">
        <f t="shared" si="39"/>
        <v>19.850000000000001</v>
      </c>
      <c r="I449" s="10">
        <f t="shared" si="44"/>
        <v>1985</v>
      </c>
      <c r="J449" s="48"/>
    </row>
    <row r="450" spans="1:10">
      <c r="A450" s="5" t="s">
        <v>1158</v>
      </c>
      <c r="B450" s="6" t="s">
        <v>1159</v>
      </c>
      <c r="C450" s="7" t="s">
        <v>1160</v>
      </c>
      <c r="D450" s="6" t="s">
        <v>14</v>
      </c>
      <c r="E450" s="6" t="s">
        <v>22</v>
      </c>
      <c r="F450" s="8">
        <v>170</v>
      </c>
      <c r="G450" s="9">
        <v>18</v>
      </c>
      <c r="H450" s="9">
        <f t="shared" si="39"/>
        <v>22.5</v>
      </c>
      <c r="I450" s="10">
        <f t="shared" si="44"/>
        <v>3825</v>
      </c>
      <c r="J450" s="48"/>
    </row>
    <row r="451" spans="1:10">
      <c r="A451" s="3" t="s">
        <v>1161</v>
      </c>
      <c r="B451" s="110" t="s">
        <v>1162</v>
      </c>
      <c r="C451" s="110"/>
      <c r="D451" s="110"/>
      <c r="E451" s="110"/>
      <c r="F451" s="110"/>
      <c r="G451" s="110"/>
      <c r="H451" s="9"/>
      <c r="I451" s="4">
        <f>SUM(I452:I462)</f>
        <v>177820.41000000003</v>
      </c>
      <c r="J451" s="48"/>
    </row>
    <row r="452" spans="1:10" ht="16.5">
      <c r="A452" s="5" t="s">
        <v>1163</v>
      </c>
      <c r="B452" s="6" t="s">
        <v>1164</v>
      </c>
      <c r="C452" s="7" t="s">
        <v>1165</v>
      </c>
      <c r="D452" s="6" t="s">
        <v>14</v>
      </c>
      <c r="E452" s="6" t="s">
        <v>30</v>
      </c>
      <c r="F452" s="8">
        <v>2858</v>
      </c>
      <c r="G452" s="9">
        <v>4.3</v>
      </c>
      <c r="H452" s="9">
        <f t="shared" si="39"/>
        <v>5.38</v>
      </c>
      <c r="I452" s="10">
        <f t="shared" ref="I452:I462" si="45">ROUND(F452*H452,2)</f>
        <v>15376.04</v>
      </c>
      <c r="J452" s="48"/>
    </row>
    <row r="453" spans="1:10" ht="16.5">
      <c r="A453" s="5" t="s">
        <v>1166</v>
      </c>
      <c r="B453" s="6" t="s">
        <v>1167</v>
      </c>
      <c r="C453" s="7" t="s">
        <v>1168</v>
      </c>
      <c r="D453" s="6" t="s">
        <v>14</v>
      </c>
      <c r="E453" s="6" t="s">
        <v>30</v>
      </c>
      <c r="F453" s="8">
        <v>2309.3000000000002</v>
      </c>
      <c r="G453" s="9">
        <v>6.63</v>
      </c>
      <c r="H453" s="9">
        <f t="shared" si="39"/>
        <v>8.2899999999999991</v>
      </c>
      <c r="I453" s="10">
        <f t="shared" si="45"/>
        <v>19144.099999999999</v>
      </c>
      <c r="J453" s="48"/>
    </row>
    <row r="454" spans="1:10" ht="16.5">
      <c r="A454" s="5" t="s">
        <v>1169</v>
      </c>
      <c r="B454" s="6" t="s">
        <v>1170</v>
      </c>
      <c r="C454" s="7" t="s">
        <v>1171</v>
      </c>
      <c r="D454" s="6" t="s">
        <v>14</v>
      </c>
      <c r="E454" s="6" t="s">
        <v>30</v>
      </c>
      <c r="F454" s="8">
        <v>2412.1</v>
      </c>
      <c r="G454" s="9">
        <v>9.24</v>
      </c>
      <c r="H454" s="9">
        <f t="shared" si="39"/>
        <v>11.55</v>
      </c>
      <c r="I454" s="10">
        <f t="shared" si="45"/>
        <v>27859.759999999998</v>
      </c>
      <c r="J454" s="48"/>
    </row>
    <row r="455" spans="1:10" ht="16.5">
      <c r="A455" s="5" t="s">
        <v>1172</v>
      </c>
      <c r="B455" s="6" t="s">
        <v>1173</v>
      </c>
      <c r="C455" s="7" t="s">
        <v>1174</v>
      </c>
      <c r="D455" s="6" t="s">
        <v>14</v>
      </c>
      <c r="E455" s="6" t="s">
        <v>30</v>
      </c>
      <c r="F455" s="8">
        <v>143.6</v>
      </c>
      <c r="G455" s="9">
        <v>16.55</v>
      </c>
      <c r="H455" s="9">
        <f t="shared" si="39"/>
        <v>20.69</v>
      </c>
      <c r="I455" s="10">
        <f t="shared" si="45"/>
        <v>2971.08</v>
      </c>
      <c r="J455" s="48"/>
    </row>
    <row r="456" spans="1:10" ht="16.5">
      <c r="A456" s="5" t="s">
        <v>1175</v>
      </c>
      <c r="B456" s="6" t="s">
        <v>1176</v>
      </c>
      <c r="C456" s="7" t="s">
        <v>1177</v>
      </c>
      <c r="D456" s="6" t="s">
        <v>14</v>
      </c>
      <c r="E456" s="6" t="s">
        <v>30</v>
      </c>
      <c r="F456" s="8">
        <v>25.1</v>
      </c>
      <c r="G456" s="9">
        <v>23.89</v>
      </c>
      <c r="H456" s="9">
        <f t="shared" si="39"/>
        <v>29.86</v>
      </c>
      <c r="I456" s="10">
        <f t="shared" si="45"/>
        <v>749.49</v>
      </c>
      <c r="J456" s="48"/>
    </row>
    <row r="457" spans="1:10" ht="16.5">
      <c r="A457" s="5" t="s">
        <v>1178</v>
      </c>
      <c r="B457" s="6" t="s">
        <v>1179</v>
      </c>
      <c r="C457" s="7" t="s">
        <v>1180</v>
      </c>
      <c r="D457" s="6" t="s">
        <v>14</v>
      </c>
      <c r="E457" s="6" t="s">
        <v>30</v>
      </c>
      <c r="F457" s="8">
        <v>47.9</v>
      </c>
      <c r="G457" s="9">
        <v>27.47</v>
      </c>
      <c r="H457" s="9">
        <f t="shared" si="39"/>
        <v>34.340000000000003</v>
      </c>
      <c r="I457" s="10">
        <f t="shared" si="45"/>
        <v>1644.89</v>
      </c>
      <c r="J457" s="48"/>
    </row>
    <row r="458" spans="1:10" ht="16.5">
      <c r="A458" s="5" t="s">
        <v>1181</v>
      </c>
      <c r="B458" s="6" t="s">
        <v>1182</v>
      </c>
      <c r="C458" s="7" t="s">
        <v>1183</v>
      </c>
      <c r="D458" s="6" t="s">
        <v>14</v>
      </c>
      <c r="E458" s="6" t="s">
        <v>30</v>
      </c>
      <c r="F458" s="8">
        <v>38.9</v>
      </c>
      <c r="G458" s="9">
        <v>37.97</v>
      </c>
      <c r="H458" s="9">
        <f t="shared" si="39"/>
        <v>47.46</v>
      </c>
      <c r="I458" s="10">
        <f t="shared" si="45"/>
        <v>1846.19</v>
      </c>
      <c r="J458" s="48"/>
    </row>
    <row r="459" spans="1:10" ht="16.5">
      <c r="A459" s="5" t="s">
        <v>1184</v>
      </c>
      <c r="B459" s="6" t="s">
        <v>1185</v>
      </c>
      <c r="C459" s="7" t="s">
        <v>1186</v>
      </c>
      <c r="D459" s="6" t="s">
        <v>14</v>
      </c>
      <c r="E459" s="6" t="s">
        <v>30</v>
      </c>
      <c r="F459" s="8">
        <v>191.4</v>
      </c>
      <c r="G459" s="9">
        <v>55.12</v>
      </c>
      <c r="H459" s="9">
        <f t="shared" si="39"/>
        <v>68.900000000000006</v>
      </c>
      <c r="I459" s="10">
        <f t="shared" si="45"/>
        <v>13187.46</v>
      </c>
      <c r="J459" s="48"/>
    </row>
    <row r="460" spans="1:10" ht="16.5">
      <c r="A460" s="5" t="s">
        <v>1187</v>
      </c>
      <c r="B460" s="6" t="s">
        <v>1188</v>
      </c>
      <c r="C460" s="7" t="s">
        <v>1189</v>
      </c>
      <c r="D460" s="6" t="s">
        <v>14</v>
      </c>
      <c r="E460" s="6" t="s">
        <v>30</v>
      </c>
      <c r="F460" s="8">
        <v>187.2</v>
      </c>
      <c r="G460" s="9">
        <v>76.319999999999993</v>
      </c>
      <c r="H460" s="9">
        <f t="shared" si="39"/>
        <v>95.4</v>
      </c>
      <c r="I460" s="10">
        <f t="shared" si="45"/>
        <v>17858.88</v>
      </c>
      <c r="J460" s="48"/>
    </row>
    <row r="461" spans="1:10" ht="16.5">
      <c r="A461" s="5" t="s">
        <v>1190</v>
      </c>
      <c r="B461" s="6" t="s">
        <v>1191</v>
      </c>
      <c r="C461" s="7" t="s">
        <v>1192</v>
      </c>
      <c r="D461" s="6" t="s">
        <v>14</v>
      </c>
      <c r="E461" s="6" t="s">
        <v>30</v>
      </c>
      <c r="F461" s="8">
        <v>167.8</v>
      </c>
      <c r="G461" s="9">
        <v>128.22999999999999</v>
      </c>
      <c r="H461" s="9">
        <f t="shared" si="39"/>
        <v>160.29</v>
      </c>
      <c r="I461" s="10">
        <f t="shared" si="45"/>
        <v>26896.66</v>
      </c>
      <c r="J461" s="48"/>
    </row>
    <row r="462" spans="1:10" ht="16.5">
      <c r="A462" s="5" t="s">
        <v>1193</v>
      </c>
      <c r="B462" s="6" t="s">
        <v>1194</v>
      </c>
      <c r="C462" s="7" t="s">
        <v>1195</v>
      </c>
      <c r="D462" s="6" t="s">
        <v>14</v>
      </c>
      <c r="E462" s="6" t="s">
        <v>30</v>
      </c>
      <c r="F462" s="8">
        <v>159.80000000000001</v>
      </c>
      <c r="G462" s="9">
        <v>251.74</v>
      </c>
      <c r="H462" s="9">
        <f t="shared" si="39"/>
        <v>314.68</v>
      </c>
      <c r="I462" s="10">
        <f t="shared" si="45"/>
        <v>50285.86</v>
      </c>
      <c r="J462" s="48"/>
    </row>
    <row r="463" spans="1:10">
      <c r="A463" s="3" t="s">
        <v>1196</v>
      </c>
      <c r="B463" s="110" t="s">
        <v>1197</v>
      </c>
      <c r="C463" s="110"/>
      <c r="D463" s="110"/>
      <c r="E463" s="110"/>
      <c r="F463" s="110"/>
      <c r="G463" s="110"/>
      <c r="H463" s="9"/>
      <c r="I463" s="4">
        <f>SUM(I464:I465)</f>
        <v>20162.629999999997</v>
      </c>
      <c r="J463" s="48"/>
    </row>
    <row r="464" spans="1:10" ht="16.5">
      <c r="A464" s="5" t="s">
        <v>1198</v>
      </c>
      <c r="B464" s="6" t="s">
        <v>1199</v>
      </c>
      <c r="C464" s="7" t="s">
        <v>1200</v>
      </c>
      <c r="D464" s="6" t="s">
        <v>26</v>
      </c>
      <c r="E464" s="6" t="s">
        <v>30</v>
      </c>
      <c r="F464" s="8">
        <v>75.2</v>
      </c>
      <c r="G464" s="9">
        <v>192.46</v>
      </c>
      <c r="H464" s="9">
        <f t="shared" si="39"/>
        <v>240.58</v>
      </c>
      <c r="I464" s="10">
        <f t="shared" ref="I464:I465" si="46">ROUND(F464*H464,2)</f>
        <v>18091.62</v>
      </c>
      <c r="J464" s="48"/>
    </row>
    <row r="465" spans="1:10" ht="16.5">
      <c r="A465" s="5" t="s">
        <v>1201</v>
      </c>
      <c r="B465" s="6" t="s">
        <v>1202</v>
      </c>
      <c r="C465" s="7" t="s">
        <v>1203</v>
      </c>
      <c r="D465" s="6" t="s">
        <v>14</v>
      </c>
      <c r="E465" s="6" t="s">
        <v>30</v>
      </c>
      <c r="F465" s="8">
        <v>75.2</v>
      </c>
      <c r="G465" s="9">
        <v>22.03</v>
      </c>
      <c r="H465" s="9">
        <f t="shared" ref="H465:H528" si="47">ROUND(1.25*G465,2)</f>
        <v>27.54</v>
      </c>
      <c r="I465" s="10">
        <f t="shared" si="46"/>
        <v>2071.0100000000002</v>
      </c>
      <c r="J465" s="48"/>
    </row>
    <row r="466" spans="1:10">
      <c r="A466" s="3" t="s">
        <v>1204</v>
      </c>
      <c r="B466" s="110" t="s">
        <v>1205</v>
      </c>
      <c r="C466" s="110"/>
      <c r="D466" s="110"/>
      <c r="E466" s="110"/>
      <c r="F466" s="110"/>
      <c r="G466" s="110"/>
      <c r="H466" s="9"/>
      <c r="I466" s="4">
        <f>SUM(I467:I480)</f>
        <v>51233.45</v>
      </c>
      <c r="J466" s="48"/>
    </row>
    <row r="467" spans="1:10">
      <c r="A467" s="5" t="s">
        <v>1206</v>
      </c>
      <c r="B467" s="6" t="s">
        <v>1207</v>
      </c>
      <c r="C467" s="7" t="s">
        <v>1208</v>
      </c>
      <c r="D467" s="6" t="s">
        <v>14</v>
      </c>
      <c r="E467" s="6" t="s">
        <v>22</v>
      </c>
      <c r="F467" s="8">
        <v>95</v>
      </c>
      <c r="G467" s="9">
        <v>30.35</v>
      </c>
      <c r="H467" s="9">
        <f t="shared" si="47"/>
        <v>37.94</v>
      </c>
      <c r="I467" s="10">
        <f t="shared" ref="I467:I480" si="48">ROUND(F467*H467,2)</f>
        <v>3604.3</v>
      </c>
      <c r="J467" s="48"/>
    </row>
    <row r="468" spans="1:10">
      <c r="A468" s="5" t="s">
        <v>1209</v>
      </c>
      <c r="B468" s="6" t="s">
        <v>1210</v>
      </c>
      <c r="C468" s="7" t="s">
        <v>1211</v>
      </c>
      <c r="D468" s="6" t="s">
        <v>14</v>
      </c>
      <c r="E468" s="6" t="s">
        <v>22</v>
      </c>
      <c r="F468" s="8">
        <v>23</v>
      </c>
      <c r="G468" s="9">
        <v>32.450000000000003</v>
      </c>
      <c r="H468" s="9">
        <f t="shared" si="47"/>
        <v>40.56</v>
      </c>
      <c r="I468" s="10">
        <f t="shared" si="48"/>
        <v>932.88</v>
      </c>
      <c r="J468" s="48"/>
    </row>
    <row r="469" spans="1:10" ht="16.5">
      <c r="A469" s="5" t="s">
        <v>1212</v>
      </c>
      <c r="B469" s="6" t="s">
        <v>1213</v>
      </c>
      <c r="C469" s="7" t="s">
        <v>1214</v>
      </c>
      <c r="D469" s="6" t="s">
        <v>14</v>
      </c>
      <c r="E469" s="6" t="s">
        <v>22</v>
      </c>
      <c r="F469" s="8">
        <v>34</v>
      </c>
      <c r="G469" s="9">
        <v>55.55</v>
      </c>
      <c r="H469" s="9">
        <f t="shared" si="47"/>
        <v>69.44</v>
      </c>
      <c r="I469" s="10">
        <f t="shared" si="48"/>
        <v>2360.96</v>
      </c>
      <c r="J469" s="48"/>
    </row>
    <row r="470" spans="1:10">
      <c r="A470" s="5" t="s">
        <v>1215</v>
      </c>
      <c r="B470" s="6" t="s">
        <v>1216</v>
      </c>
      <c r="C470" s="7" t="s">
        <v>1217</v>
      </c>
      <c r="D470" s="6" t="s">
        <v>14</v>
      </c>
      <c r="E470" s="6" t="s">
        <v>22</v>
      </c>
      <c r="F470" s="8">
        <v>3</v>
      </c>
      <c r="G470" s="9">
        <v>35.21</v>
      </c>
      <c r="H470" s="9">
        <f t="shared" si="47"/>
        <v>44.01</v>
      </c>
      <c r="I470" s="10">
        <f t="shared" si="48"/>
        <v>132.03</v>
      </c>
      <c r="J470" s="48"/>
    </row>
    <row r="471" spans="1:10" ht="16.5">
      <c r="A471" s="5" t="s">
        <v>1218</v>
      </c>
      <c r="B471" s="6" t="s">
        <v>1219</v>
      </c>
      <c r="C471" s="7" t="s">
        <v>1220</v>
      </c>
      <c r="D471" s="6" t="s">
        <v>14</v>
      </c>
      <c r="E471" s="6" t="s">
        <v>22</v>
      </c>
      <c r="F471" s="8">
        <v>2</v>
      </c>
      <c r="G471" s="9">
        <v>76.930000000000007</v>
      </c>
      <c r="H471" s="9">
        <f t="shared" si="47"/>
        <v>96.16</v>
      </c>
      <c r="I471" s="10">
        <f t="shared" si="48"/>
        <v>192.32</v>
      </c>
      <c r="J471" s="48"/>
    </row>
    <row r="472" spans="1:10">
      <c r="A472" s="5" t="s">
        <v>1221</v>
      </c>
      <c r="B472" s="6" t="s">
        <v>1222</v>
      </c>
      <c r="C472" s="7" t="s">
        <v>1223</v>
      </c>
      <c r="D472" s="6" t="s">
        <v>14</v>
      </c>
      <c r="E472" s="6" t="s">
        <v>22</v>
      </c>
      <c r="F472" s="8">
        <v>1</v>
      </c>
      <c r="G472" s="9">
        <v>59.26</v>
      </c>
      <c r="H472" s="9">
        <f t="shared" si="47"/>
        <v>74.08</v>
      </c>
      <c r="I472" s="10">
        <f t="shared" si="48"/>
        <v>74.08</v>
      </c>
      <c r="J472" s="48"/>
    </row>
    <row r="473" spans="1:10">
      <c r="A473" s="5" t="s">
        <v>1224</v>
      </c>
      <c r="B473" s="6" t="s">
        <v>1225</v>
      </c>
      <c r="C473" s="7" t="s">
        <v>1226</v>
      </c>
      <c r="D473" s="6" t="s">
        <v>26</v>
      </c>
      <c r="E473" s="6" t="s">
        <v>22</v>
      </c>
      <c r="F473" s="8">
        <v>10</v>
      </c>
      <c r="G473" s="9">
        <v>13</v>
      </c>
      <c r="H473" s="9">
        <f t="shared" si="47"/>
        <v>16.25</v>
      </c>
      <c r="I473" s="10">
        <f t="shared" si="48"/>
        <v>162.5</v>
      </c>
      <c r="J473" s="48"/>
    </row>
    <row r="474" spans="1:10" ht="16.5">
      <c r="A474" s="5" t="s">
        <v>1227</v>
      </c>
      <c r="B474" s="6" t="s">
        <v>1228</v>
      </c>
      <c r="C474" s="7" t="s">
        <v>1229</v>
      </c>
      <c r="D474" s="6" t="s">
        <v>14</v>
      </c>
      <c r="E474" s="6" t="s">
        <v>22</v>
      </c>
      <c r="F474" s="8">
        <v>8</v>
      </c>
      <c r="G474" s="9">
        <v>157.57</v>
      </c>
      <c r="H474" s="9">
        <f t="shared" si="47"/>
        <v>196.96</v>
      </c>
      <c r="I474" s="10">
        <f t="shared" si="48"/>
        <v>1575.68</v>
      </c>
      <c r="J474" s="48"/>
    </row>
    <row r="475" spans="1:10">
      <c r="A475" s="5" t="s">
        <v>1230</v>
      </c>
      <c r="B475" s="6" t="s">
        <v>1231</v>
      </c>
      <c r="C475" s="7" t="s">
        <v>1232</v>
      </c>
      <c r="D475" s="6" t="s">
        <v>26</v>
      </c>
      <c r="E475" s="6" t="s">
        <v>22</v>
      </c>
      <c r="F475" s="8">
        <v>11</v>
      </c>
      <c r="G475" s="9">
        <v>288</v>
      </c>
      <c r="H475" s="9">
        <f t="shared" si="47"/>
        <v>360</v>
      </c>
      <c r="I475" s="10">
        <f t="shared" si="48"/>
        <v>3960</v>
      </c>
      <c r="J475" s="48"/>
    </row>
    <row r="476" spans="1:10">
      <c r="A476" s="5" t="s">
        <v>1233</v>
      </c>
      <c r="B476" s="6" t="s">
        <v>1234</v>
      </c>
      <c r="C476" s="7" t="s">
        <v>1235</v>
      </c>
      <c r="D476" s="6" t="s">
        <v>26</v>
      </c>
      <c r="E476" s="6" t="s">
        <v>22</v>
      </c>
      <c r="F476" s="8">
        <v>81</v>
      </c>
      <c r="G476" s="9">
        <v>315.48</v>
      </c>
      <c r="H476" s="9">
        <f t="shared" si="47"/>
        <v>394.35</v>
      </c>
      <c r="I476" s="10">
        <f t="shared" si="48"/>
        <v>31942.35</v>
      </c>
      <c r="J476" s="48"/>
    </row>
    <row r="477" spans="1:10" ht="16.5">
      <c r="A477" s="5" t="s">
        <v>1236</v>
      </c>
      <c r="B477" s="6" t="s">
        <v>1237</v>
      </c>
      <c r="C477" s="7" t="s">
        <v>1238</v>
      </c>
      <c r="D477" s="6" t="s">
        <v>14</v>
      </c>
      <c r="E477" s="6" t="s">
        <v>22</v>
      </c>
      <c r="F477" s="8">
        <v>9</v>
      </c>
      <c r="G477" s="9">
        <v>414.62</v>
      </c>
      <c r="H477" s="9">
        <f t="shared" si="47"/>
        <v>518.28</v>
      </c>
      <c r="I477" s="10">
        <f t="shared" si="48"/>
        <v>4664.5200000000004</v>
      </c>
      <c r="J477" s="48"/>
    </row>
    <row r="478" spans="1:10">
      <c r="A478" s="5" t="s">
        <v>1239</v>
      </c>
      <c r="B478" s="6" t="s">
        <v>1240</v>
      </c>
      <c r="C478" s="7" t="s">
        <v>1241</v>
      </c>
      <c r="D478" s="6" t="s">
        <v>14</v>
      </c>
      <c r="E478" s="6" t="s">
        <v>22</v>
      </c>
      <c r="F478" s="8">
        <v>4</v>
      </c>
      <c r="G478" s="9">
        <v>56.59</v>
      </c>
      <c r="H478" s="9">
        <f t="shared" si="47"/>
        <v>70.739999999999995</v>
      </c>
      <c r="I478" s="10">
        <f t="shared" si="48"/>
        <v>282.95999999999998</v>
      </c>
      <c r="J478" s="48"/>
    </row>
    <row r="479" spans="1:10">
      <c r="A479" s="5" t="s">
        <v>1242</v>
      </c>
      <c r="B479" s="6" t="s">
        <v>1243</v>
      </c>
      <c r="C479" s="7" t="s">
        <v>1244</v>
      </c>
      <c r="D479" s="6" t="s">
        <v>14</v>
      </c>
      <c r="E479" s="6" t="s">
        <v>22</v>
      </c>
      <c r="F479" s="8">
        <v>1</v>
      </c>
      <c r="G479" s="9">
        <v>109.43</v>
      </c>
      <c r="H479" s="9">
        <f t="shared" si="47"/>
        <v>136.79</v>
      </c>
      <c r="I479" s="10">
        <f t="shared" si="48"/>
        <v>136.79</v>
      </c>
      <c r="J479" s="48"/>
    </row>
    <row r="480" spans="1:10" ht="16.5">
      <c r="A480" s="5" t="s">
        <v>1245</v>
      </c>
      <c r="B480" s="6" t="s">
        <v>1246</v>
      </c>
      <c r="C480" s="7" t="s">
        <v>1247</v>
      </c>
      <c r="D480" s="6" t="s">
        <v>14</v>
      </c>
      <c r="E480" s="6" t="s">
        <v>22</v>
      </c>
      <c r="F480" s="8">
        <v>8</v>
      </c>
      <c r="G480" s="9">
        <v>121.21</v>
      </c>
      <c r="H480" s="9">
        <f t="shared" si="47"/>
        <v>151.51</v>
      </c>
      <c r="I480" s="10">
        <f t="shared" si="48"/>
        <v>1212.08</v>
      </c>
      <c r="J480" s="48"/>
    </row>
    <row r="481" spans="1:10">
      <c r="A481" s="3" t="s">
        <v>1248</v>
      </c>
      <c r="B481" s="110" t="s">
        <v>1249</v>
      </c>
      <c r="C481" s="110"/>
      <c r="D481" s="110"/>
      <c r="E481" s="110"/>
      <c r="F481" s="110"/>
      <c r="G481" s="110"/>
      <c r="H481" s="9"/>
      <c r="I481" s="4">
        <f>I482+I488</f>
        <v>16451.690000000002</v>
      </c>
      <c r="J481" s="48">
        <f t="shared" ref="J481:J522" si="49">ROUND(1.25*I481,2)</f>
        <v>20564.61</v>
      </c>
    </row>
    <row r="482" spans="1:10">
      <c r="A482" s="3" t="s">
        <v>1250</v>
      </c>
      <c r="B482" s="110" t="s">
        <v>1251</v>
      </c>
      <c r="C482" s="110"/>
      <c r="D482" s="110"/>
      <c r="E482" s="110"/>
      <c r="F482" s="110"/>
      <c r="G482" s="110"/>
      <c r="H482" s="9"/>
      <c r="I482" s="4">
        <f>SUM(I483:I487)</f>
        <v>13585.6</v>
      </c>
      <c r="J482" s="48"/>
    </row>
    <row r="483" spans="1:10" ht="16.5">
      <c r="A483" s="5" t="s">
        <v>1252</v>
      </c>
      <c r="B483" s="6" t="s">
        <v>1253</v>
      </c>
      <c r="C483" s="7" t="s">
        <v>1254</v>
      </c>
      <c r="D483" s="6" t="s">
        <v>14</v>
      </c>
      <c r="E483" s="6" t="s">
        <v>30</v>
      </c>
      <c r="F483" s="8">
        <v>22.6</v>
      </c>
      <c r="G483" s="9">
        <v>4.82</v>
      </c>
      <c r="H483" s="9">
        <f t="shared" si="47"/>
        <v>6.03</v>
      </c>
      <c r="I483" s="10">
        <f t="shared" ref="I483:I487" si="50">ROUND(F483*H483,2)</f>
        <v>136.28</v>
      </c>
      <c r="J483" s="48"/>
    </row>
    <row r="484" spans="1:10" ht="16.5">
      <c r="A484" s="5" t="s">
        <v>1255</v>
      </c>
      <c r="B484" s="6" t="s">
        <v>1256</v>
      </c>
      <c r="C484" s="7" t="s">
        <v>1257</v>
      </c>
      <c r="D484" s="6" t="s">
        <v>14</v>
      </c>
      <c r="E484" s="6" t="s">
        <v>30</v>
      </c>
      <c r="F484" s="8">
        <v>132.4</v>
      </c>
      <c r="G484" s="9">
        <v>7.09</v>
      </c>
      <c r="H484" s="9">
        <f t="shared" si="47"/>
        <v>8.86</v>
      </c>
      <c r="I484" s="10">
        <f t="shared" si="50"/>
        <v>1173.06</v>
      </c>
      <c r="J484" s="48"/>
    </row>
    <row r="485" spans="1:10" ht="16.5">
      <c r="A485" s="5" t="s">
        <v>1258</v>
      </c>
      <c r="B485" s="6" t="s">
        <v>1259</v>
      </c>
      <c r="C485" s="7" t="s">
        <v>1260</v>
      </c>
      <c r="D485" s="6" t="s">
        <v>14</v>
      </c>
      <c r="E485" s="6" t="s">
        <v>30</v>
      </c>
      <c r="F485" s="8">
        <v>16.899999999999999</v>
      </c>
      <c r="G485" s="9">
        <v>28.58</v>
      </c>
      <c r="H485" s="9">
        <f t="shared" si="47"/>
        <v>35.729999999999997</v>
      </c>
      <c r="I485" s="10">
        <f t="shared" si="50"/>
        <v>603.84</v>
      </c>
      <c r="J485" s="48"/>
    </row>
    <row r="486" spans="1:10" ht="16.5">
      <c r="A486" s="5" t="s">
        <v>1261</v>
      </c>
      <c r="B486" s="6" t="s">
        <v>1262</v>
      </c>
      <c r="C486" s="7" t="s">
        <v>1263</v>
      </c>
      <c r="D486" s="6" t="s">
        <v>14</v>
      </c>
      <c r="E486" s="6" t="s">
        <v>30</v>
      </c>
      <c r="F486" s="8">
        <v>154.9</v>
      </c>
      <c r="G486" s="9">
        <v>49.99</v>
      </c>
      <c r="H486" s="9">
        <f t="shared" si="47"/>
        <v>62.49</v>
      </c>
      <c r="I486" s="10">
        <f t="shared" si="50"/>
        <v>9679.7000000000007</v>
      </c>
      <c r="J486" s="48"/>
    </row>
    <row r="487" spans="1:10" ht="16.5">
      <c r="A487" s="5" t="s">
        <v>1264</v>
      </c>
      <c r="B487" s="6" t="s">
        <v>1265</v>
      </c>
      <c r="C487" s="7" t="s">
        <v>1266</v>
      </c>
      <c r="D487" s="6" t="s">
        <v>14</v>
      </c>
      <c r="E487" s="6" t="s">
        <v>22</v>
      </c>
      <c r="F487" s="8">
        <v>138</v>
      </c>
      <c r="G487" s="9">
        <v>11.55</v>
      </c>
      <c r="H487" s="9">
        <f t="shared" si="47"/>
        <v>14.44</v>
      </c>
      <c r="I487" s="10">
        <f t="shared" si="50"/>
        <v>1992.72</v>
      </c>
      <c r="J487" s="48"/>
    </row>
    <row r="488" spans="1:10">
      <c r="A488" s="3" t="s">
        <v>1267</v>
      </c>
      <c r="B488" s="110" t="s">
        <v>1268</v>
      </c>
      <c r="C488" s="110"/>
      <c r="D488" s="110"/>
      <c r="E488" s="110"/>
      <c r="F488" s="110"/>
      <c r="G488" s="110"/>
      <c r="H488" s="9">
        <f t="shared" si="47"/>
        <v>0</v>
      </c>
      <c r="I488" s="4">
        <f>SUM(I489:I492)</f>
        <v>2866.0900000000006</v>
      </c>
      <c r="J488" s="48"/>
    </row>
    <row r="489" spans="1:10">
      <c r="A489" s="5" t="s">
        <v>1269</v>
      </c>
      <c r="B489" s="6" t="s">
        <v>1270</v>
      </c>
      <c r="C489" s="7" t="s">
        <v>1271</v>
      </c>
      <c r="D489" s="6" t="s">
        <v>14</v>
      </c>
      <c r="E489" s="6" t="s">
        <v>30</v>
      </c>
      <c r="F489" s="8">
        <v>63.9</v>
      </c>
      <c r="G489" s="9">
        <v>27.43</v>
      </c>
      <c r="H489" s="9">
        <f t="shared" si="47"/>
        <v>34.29</v>
      </c>
      <c r="I489" s="10">
        <f t="shared" ref="I489:I492" si="51">ROUND(F489*H489,2)</f>
        <v>2191.13</v>
      </c>
      <c r="J489" s="48"/>
    </row>
    <row r="490" spans="1:10" ht="16.5">
      <c r="A490" s="5" t="s">
        <v>1272</v>
      </c>
      <c r="B490" s="6" t="s">
        <v>1273</v>
      </c>
      <c r="C490" s="7" t="s">
        <v>1274</v>
      </c>
      <c r="D490" s="6" t="s">
        <v>14</v>
      </c>
      <c r="E490" s="6" t="s">
        <v>22</v>
      </c>
      <c r="F490" s="8">
        <v>12</v>
      </c>
      <c r="G490" s="9">
        <v>17.850000000000001</v>
      </c>
      <c r="H490" s="9">
        <f t="shared" si="47"/>
        <v>22.31</v>
      </c>
      <c r="I490" s="10">
        <f t="shared" si="51"/>
        <v>267.72000000000003</v>
      </c>
      <c r="J490" s="48"/>
    </row>
    <row r="491" spans="1:10" ht="16.5">
      <c r="A491" s="5" t="s">
        <v>1275</v>
      </c>
      <c r="B491" s="6" t="s">
        <v>1276</v>
      </c>
      <c r="C491" s="7" t="s">
        <v>1277</v>
      </c>
      <c r="D491" s="6" t="s">
        <v>14</v>
      </c>
      <c r="E491" s="6" t="s">
        <v>22</v>
      </c>
      <c r="F491" s="8">
        <v>14</v>
      </c>
      <c r="G491" s="9">
        <v>17.79</v>
      </c>
      <c r="H491" s="9">
        <f t="shared" si="47"/>
        <v>22.24</v>
      </c>
      <c r="I491" s="10">
        <f t="shared" si="51"/>
        <v>311.36</v>
      </c>
      <c r="J491" s="48"/>
    </row>
    <row r="492" spans="1:10">
      <c r="A492" s="5" t="s">
        <v>1278</v>
      </c>
      <c r="B492" s="6" t="s">
        <v>1279</v>
      </c>
      <c r="C492" s="7" t="s">
        <v>1280</v>
      </c>
      <c r="D492" s="6" t="s">
        <v>14</v>
      </c>
      <c r="E492" s="6" t="s">
        <v>22</v>
      </c>
      <c r="F492" s="8">
        <v>3</v>
      </c>
      <c r="G492" s="9">
        <v>25.57</v>
      </c>
      <c r="H492" s="9">
        <f t="shared" si="47"/>
        <v>31.96</v>
      </c>
      <c r="I492" s="10">
        <f t="shared" si="51"/>
        <v>95.88</v>
      </c>
      <c r="J492" s="48"/>
    </row>
    <row r="493" spans="1:10">
      <c r="A493" s="3" t="s">
        <v>1281</v>
      </c>
      <c r="B493" s="110" t="s">
        <v>1282</v>
      </c>
      <c r="C493" s="110"/>
      <c r="D493" s="110"/>
      <c r="E493" s="110"/>
      <c r="F493" s="110"/>
      <c r="G493" s="110"/>
      <c r="H493" s="9"/>
      <c r="I493" s="4">
        <f>I494+I502+I505+I509+I516</f>
        <v>39421.700000000004</v>
      </c>
      <c r="J493" s="48">
        <f t="shared" si="49"/>
        <v>49277.13</v>
      </c>
    </row>
    <row r="494" spans="1:10">
      <c r="A494" s="3" t="s">
        <v>1283</v>
      </c>
      <c r="B494" s="110" t="s">
        <v>1284</v>
      </c>
      <c r="C494" s="110"/>
      <c r="D494" s="110"/>
      <c r="E494" s="110"/>
      <c r="F494" s="110"/>
      <c r="G494" s="110"/>
      <c r="H494" s="9"/>
      <c r="I494" s="4">
        <f>SUM(I495:I501)</f>
        <v>13420.43</v>
      </c>
      <c r="J494" s="48"/>
    </row>
    <row r="495" spans="1:10">
      <c r="A495" s="5" t="s">
        <v>1285</v>
      </c>
      <c r="B495" s="6" t="s">
        <v>1286</v>
      </c>
      <c r="C495" s="7" t="s">
        <v>1287</v>
      </c>
      <c r="D495" s="6" t="s">
        <v>14</v>
      </c>
      <c r="E495" s="6" t="s">
        <v>22</v>
      </c>
      <c r="F495" s="8">
        <v>3</v>
      </c>
      <c r="G495" s="9">
        <v>982.56</v>
      </c>
      <c r="H495" s="9">
        <f t="shared" si="47"/>
        <v>1228.2</v>
      </c>
      <c r="I495" s="10">
        <f t="shared" ref="I495:I501" si="52">ROUND(F495*H495,2)</f>
        <v>3684.6</v>
      </c>
      <c r="J495" s="48"/>
    </row>
    <row r="496" spans="1:10">
      <c r="A496" s="5" t="s">
        <v>1288</v>
      </c>
      <c r="B496" s="6" t="s">
        <v>1289</v>
      </c>
      <c r="C496" s="7" t="s">
        <v>1290</v>
      </c>
      <c r="D496" s="6" t="s">
        <v>26</v>
      </c>
      <c r="E496" s="6" t="s">
        <v>22</v>
      </c>
      <c r="F496" s="8">
        <v>1</v>
      </c>
      <c r="G496" s="9">
        <v>2922.69</v>
      </c>
      <c r="H496" s="9">
        <f t="shared" si="47"/>
        <v>3653.36</v>
      </c>
      <c r="I496" s="10">
        <f t="shared" si="52"/>
        <v>3653.36</v>
      </c>
      <c r="J496" s="48"/>
    </row>
    <row r="497" spans="1:10">
      <c r="A497" s="5" t="s">
        <v>1291</v>
      </c>
      <c r="B497" s="6" t="s">
        <v>1292</v>
      </c>
      <c r="C497" s="7" t="s">
        <v>1293</v>
      </c>
      <c r="D497" s="6" t="s">
        <v>26</v>
      </c>
      <c r="E497" s="6" t="s">
        <v>22</v>
      </c>
      <c r="F497" s="8">
        <v>19</v>
      </c>
      <c r="G497" s="9">
        <v>60.35</v>
      </c>
      <c r="H497" s="9">
        <f t="shared" si="47"/>
        <v>75.44</v>
      </c>
      <c r="I497" s="10">
        <f t="shared" si="52"/>
        <v>1433.36</v>
      </c>
      <c r="J497" s="48"/>
    </row>
    <row r="498" spans="1:10">
      <c r="A498" s="5" t="s">
        <v>1294</v>
      </c>
      <c r="B498" s="6" t="s">
        <v>1295</v>
      </c>
      <c r="C498" s="7" t="s">
        <v>1296</v>
      </c>
      <c r="D498" s="6" t="s">
        <v>26</v>
      </c>
      <c r="E498" s="6" t="s">
        <v>1038</v>
      </c>
      <c r="F498" s="8">
        <v>3</v>
      </c>
      <c r="G498" s="9">
        <v>25.49</v>
      </c>
      <c r="H498" s="9">
        <f t="shared" si="47"/>
        <v>31.86</v>
      </c>
      <c r="I498" s="10">
        <f t="shared" si="52"/>
        <v>95.58</v>
      </c>
      <c r="J498" s="48"/>
    </row>
    <row r="499" spans="1:10">
      <c r="A499" s="5" t="s">
        <v>1297</v>
      </c>
      <c r="B499" s="6" t="s">
        <v>1298</v>
      </c>
      <c r="C499" s="7" t="s">
        <v>1299</v>
      </c>
      <c r="D499" s="6" t="s">
        <v>26</v>
      </c>
      <c r="E499" s="6" t="s">
        <v>22</v>
      </c>
      <c r="F499" s="8">
        <v>2</v>
      </c>
      <c r="G499" s="9">
        <v>178.43</v>
      </c>
      <c r="H499" s="9">
        <f t="shared" si="47"/>
        <v>223.04</v>
      </c>
      <c r="I499" s="10">
        <f t="shared" si="52"/>
        <v>446.08</v>
      </c>
      <c r="J499" s="48"/>
    </row>
    <row r="500" spans="1:10">
      <c r="A500" s="5" t="s">
        <v>1300</v>
      </c>
      <c r="B500" s="6" t="s">
        <v>1301</v>
      </c>
      <c r="C500" s="7" t="s">
        <v>1302</v>
      </c>
      <c r="D500" s="6" t="s">
        <v>14</v>
      </c>
      <c r="E500" s="6" t="s">
        <v>22</v>
      </c>
      <c r="F500" s="8">
        <v>3</v>
      </c>
      <c r="G500" s="9">
        <v>1053.56</v>
      </c>
      <c r="H500" s="9">
        <f t="shared" si="47"/>
        <v>1316.95</v>
      </c>
      <c r="I500" s="10">
        <f t="shared" si="52"/>
        <v>3950.85</v>
      </c>
      <c r="J500" s="48"/>
    </row>
    <row r="501" spans="1:10">
      <c r="A501" s="5" t="s">
        <v>1303</v>
      </c>
      <c r="B501" s="6" t="s">
        <v>1304</v>
      </c>
      <c r="C501" s="7" t="s">
        <v>1305</v>
      </c>
      <c r="D501" s="6" t="s">
        <v>26</v>
      </c>
      <c r="E501" s="6" t="s">
        <v>22</v>
      </c>
      <c r="F501" s="8">
        <v>4</v>
      </c>
      <c r="G501" s="9">
        <v>31.32</v>
      </c>
      <c r="H501" s="9">
        <f t="shared" si="47"/>
        <v>39.15</v>
      </c>
      <c r="I501" s="10">
        <f t="shared" si="52"/>
        <v>156.6</v>
      </c>
      <c r="J501" s="48"/>
    </row>
    <row r="502" spans="1:10">
      <c r="A502" s="3" t="s">
        <v>1306</v>
      </c>
      <c r="B502" s="110" t="s">
        <v>1307</v>
      </c>
      <c r="C502" s="110"/>
      <c r="D502" s="110"/>
      <c r="E502" s="110"/>
      <c r="F502" s="110"/>
      <c r="G502" s="110"/>
      <c r="H502" s="9"/>
      <c r="I502" s="4">
        <f>I503+I504</f>
        <v>1505.94</v>
      </c>
      <c r="J502" s="48"/>
    </row>
    <row r="503" spans="1:10" ht="16.5">
      <c r="A503" s="5" t="s">
        <v>1308</v>
      </c>
      <c r="B503" s="6" t="s">
        <v>1153</v>
      </c>
      <c r="C503" s="7" t="s">
        <v>1154</v>
      </c>
      <c r="D503" s="6" t="s">
        <v>14</v>
      </c>
      <c r="E503" s="6" t="s">
        <v>22</v>
      </c>
      <c r="F503" s="8">
        <v>4</v>
      </c>
      <c r="G503" s="9">
        <v>179.69</v>
      </c>
      <c r="H503" s="9">
        <f t="shared" si="47"/>
        <v>224.61</v>
      </c>
      <c r="I503" s="10">
        <f t="shared" ref="I503:I504" si="53">ROUND(F503*H503,2)</f>
        <v>898.44</v>
      </c>
      <c r="J503" s="48"/>
    </row>
    <row r="504" spans="1:10">
      <c r="A504" s="5" t="s">
        <v>1309</v>
      </c>
      <c r="B504" s="6" t="s">
        <v>1159</v>
      </c>
      <c r="C504" s="7" t="s">
        <v>1160</v>
      </c>
      <c r="D504" s="6" t="s">
        <v>14</v>
      </c>
      <c r="E504" s="6" t="s">
        <v>22</v>
      </c>
      <c r="F504" s="8">
        <v>27</v>
      </c>
      <c r="G504" s="9">
        <v>18</v>
      </c>
      <c r="H504" s="9">
        <f t="shared" si="47"/>
        <v>22.5</v>
      </c>
      <c r="I504" s="10">
        <f t="shared" si="53"/>
        <v>607.5</v>
      </c>
      <c r="J504" s="48"/>
    </row>
    <row r="505" spans="1:10">
      <c r="A505" s="3" t="s">
        <v>1310</v>
      </c>
      <c r="B505" s="110" t="s">
        <v>1311</v>
      </c>
      <c r="C505" s="110"/>
      <c r="D505" s="110"/>
      <c r="E505" s="110"/>
      <c r="F505" s="110"/>
      <c r="G505" s="110"/>
      <c r="H505" s="9"/>
      <c r="I505" s="4">
        <f>I506+I507+I508</f>
        <v>1502.96</v>
      </c>
      <c r="J505" s="48"/>
    </row>
    <row r="506" spans="1:10">
      <c r="A506" s="5" t="s">
        <v>1312</v>
      </c>
      <c r="B506" s="6" t="s">
        <v>1313</v>
      </c>
      <c r="C506" s="7" t="s">
        <v>1314</v>
      </c>
      <c r="D506" s="6" t="s">
        <v>14</v>
      </c>
      <c r="E506" s="6" t="s">
        <v>22</v>
      </c>
      <c r="F506" s="8">
        <v>19</v>
      </c>
      <c r="G506" s="9">
        <v>44.78</v>
      </c>
      <c r="H506" s="9">
        <f t="shared" si="47"/>
        <v>55.98</v>
      </c>
      <c r="I506" s="10">
        <f t="shared" ref="I506:I508" si="54">ROUND(F506*H506,2)</f>
        <v>1063.6199999999999</v>
      </c>
      <c r="J506" s="48"/>
    </row>
    <row r="507" spans="1:10">
      <c r="A507" s="5" t="s">
        <v>1315</v>
      </c>
      <c r="B507" s="6" t="s">
        <v>1316</v>
      </c>
      <c r="C507" s="7" t="s">
        <v>1317</v>
      </c>
      <c r="D507" s="6" t="s">
        <v>26</v>
      </c>
      <c r="E507" s="6" t="s">
        <v>22</v>
      </c>
      <c r="F507" s="8">
        <v>8</v>
      </c>
      <c r="G507" s="9">
        <v>25.34</v>
      </c>
      <c r="H507" s="9">
        <f t="shared" si="47"/>
        <v>31.68</v>
      </c>
      <c r="I507" s="10">
        <f t="shared" si="54"/>
        <v>253.44</v>
      </c>
      <c r="J507" s="48"/>
    </row>
    <row r="508" spans="1:10">
      <c r="A508" s="5" t="s">
        <v>1318</v>
      </c>
      <c r="B508" s="6" t="s">
        <v>1319</v>
      </c>
      <c r="C508" s="7" t="s">
        <v>1320</v>
      </c>
      <c r="D508" s="6" t="s">
        <v>26</v>
      </c>
      <c r="E508" s="6" t="s">
        <v>22</v>
      </c>
      <c r="F508" s="8">
        <v>10</v>
      </c>
      <c r="G508" s="9">
        <v>14.87</v>
      </c>
      <c r="H508" s="9">
        <f t="shared" si="47"/>
        <v>18.59</v>
      </c>
      <c r="I508" s="10">
        <f t="shared" si="54"/>
        <v>185.9</v>
      </c>
      <c r="J508" s="48"/>
    </row>
    <row r="509" spans="1:10">
      <c r="A509" s="3" t="s">
        <v>1321</v>
      </c>
      <c r="B509" s="110" t="s">
        <v>1322</v>
      </c>
      <c r="C509" s="110"/>
      <c r="D509" s="110"/>
      <c r="E509" s="110"/>
      <c r="F509" s="110"/>
      <c r="G509" s="110"/>
      <c r="H509" s="9"/>
      <c r="I509" s="4">
        <f>SUM(I510:I515)</f>
        <v>14918.25</v>
      </c>
      <c r="J509" s="48"/>
    </row>
    <row r="510" spans="1:10" ht="16.5">
      <c r="A510" s="5" t="s">
        <v>1323</v>
      </c>
      <c r="B510" s="6" t="s">
        <v>1324</v>
      </c>
      <c r="C510" s="7" t="s">
        <v>1325</v>
      </c>
      <c r="D510" s="6" t="s">
        <v>26</v>
      </c>
      <c r="E510" s="6" t="s">
        <v>30</v>
      </c>
      <c r="F510" s="8">
        <v>51.65</v>
      </c>
      <c r="G510" s="9">
        <v>147.19</v>
      </c>
      <c r="H510" s="9">
        <f t="shared" si="47"/>
        <v>183.99</v>
      </c>
      <c r="I510" s="10">
        <f t="shared" ref="I510:I515" si="55">ROUND(F510*H510,2)</f>
        <v>9503.08</v>
      </c>
      <c r="J510" s="48"/>
    </row>
    <row r="511" spans="1:10" ht="16.5">
      <c r="A511" s="5" t="s">
        <v>1326</v>
      </c>
      <c r="B511" s="6" t="s">
        <v>1327</v>
      </c>
      <c r="C511" s="7" t="s">
        <v>1328</v>
      </c>
      <c r="D511" s="6" t="s">
        <v>14</v>
      </c>
      <c r="E511" s="6" t="s">
        <v>30</v>
      </c>
      <c r="F511" s="8">
        <v>15.2</v>
      </c>
      <c r="G511" s="9">
        <v>24.35</v>
      </c>
      <c r="H511" s="9">
        <f t="shared" si="47"/>
        <v>30.44</v>
      </c>
      <c r="I511" s="10">
        <f t="shared" si="55"/>
        <v>462.69</v>
      </c>
      <c r="J511" s="48"/>
    </row>
    <row r="512" spans="1:10" ht="16.5">
      <c r="A512" s="5" t="s">
        <v>1329</v>
      </c>
      <c r="B512" s="6" t="s">
        <v>1330</v>
      </c>
      <c r="C512" s="7" t="s">
        <v>1331</v>
      </c>
      <c r="D512" s="6" t="s">
        <v>14</v>
      </c>
      <c r="E512" s="6" t="s">
        <v>30</v>
      </c>
      <c r="F512" s="8">
        <v>112.05</v>
      </c>
      <c r="G512" s="9">
        <v>19.21</v>
      </c>
      <c r="H512" s="9">
        <f t="shared" si="47"/>
        <v>24.01</v>
      </c>
      <c r="I512" s="10">
        <f t="shared" si="55"/>
        <v>2690.32</v>
      </c>
      <c r="J512" s="48"/>
    </row>
    <row r="513" spans="1:10" ht="16.5">
      <c r="A513" s="5" t="s">
        <v>1332</v>
      </c>
      <c r="B513" s="6" t="s">
        <v>1333</v>
      </c>
      <c r="C513" s="7" t="s">
        <v>1334</v>
      </c>
      <c r="D513" s="6" t="s">
        <v>14</v>
      </c>
      <c r="E513" s="6" t="s">
        <v>30</v>
      </c>
      <c r="F513" s="8">
        <v>4.8</v>
      </c>
      <c r="G513" s="9">
        <v>19.670000000000002</v>
      </c>
      <c r="H513" s="9">
        <f t="shared" si="47"/>
        <v>24.59</v>
      </c>
      <c r="I513" s="10">
        <f t="shared" si="55"/>
        <v>118.03</v>
      </c>
      <c r="J513" s="48"/>
    </row>
    <row r="514" spans="1:10">
      <c r="A514" s="5" t="s">
        <v>1335</v>
      </c>
      <c r="B514" s="6" t="s">
        <v>1336</v>
      </c>
      <c r="C514" s="7" t="s">
        <v>1337</v>
      </c>
      <c r="D514" s="6" t="s">
        <v>26</v>
      </c>
      <c r="E514" s="6" t="s">
        <v>5</v>
      </c>
      <c r="F514" s="8">
        <v>4</v>
      </c>
      <c r="G514" s="9">
        <v>16.59</v>
      </c>
      <c r="H514" s="9">
        <f t="shared" si="47"/>
        <v>20.74</v>
      </c>
      <c r="I514" s="10">
        <f t="shared" si="55"/>
        <v>82.96</v>
      </c>
      <c r="J514" s="48"/>
    </row>
    <row r="515" spans="1:10">
      <c r="A515" s="5" t="s">
        <v>1338</v>
      </c>
      <c r="B515" s="6" t="s">
        <v>1339</v>
      </c>
      <c r="C515" s="7" t="s">
        <v>1340</v>
      </c>
      <c r="D515" s="6" t="s">
        <v>26</v>
      </c>
      <c r="E515" s="6" t="s">
        <v>30</v>
      </c>
      <c r="F515" s="8">
        <v>55.2</v>
      </c>
      <c r="G515" s="9">
        <v>29.87</v>
      </c>
      <c r="H515" s="9">
        <f t="shared" si="47"/>
        <v>37.340000000000003</v>
      </c>
      <c r="I515" s="10">
        <f t="shared" si="55"/>
        <v>2061.17</v>
      </c>
      <c r="J515" s="48"/>
    </row>
    <row r="516" spans="1:10">
      <c r="A516" s="3" t="s">
        <v>1341</v>
      </c>
      <c r="B516" s="110" t="s">
        <v>1342</v>
      </c>
      <c r="C516" s="110"/>
      <c r="D516" s="110"/>
      <c r="E516" s="110"/>
      <c r="F516" s="110"/>
      <c r="G516" s="110"/>
      <c r="H516" s="9"/>
      <c r="I516" s="4">
        <f>I517+I518</f>
        <v>8074.12</v>
      </c>
      <c r="J516" s="48"/>
    </row>
    <row r="517" spans="1:10">
      <c r="A517" s="5" t="s">
        <v>1343</v>
      </c>
      <c r="B517" s="6" t="s">
        <v>1344</v>
      </c>
      <c r="C517" s="7" t="s">
        <v>1345</v>
      </c>
      <c r="D517" s="6" t="s">
        <v>14</v>
      </c>
      <c r="E517" s="6" t="s">
        <v>30</v>
      </c>
      <c r="F517" s="8">
        <v>579</v>
      </c>
      <c r="G517" s="9">
        <v>10.02</v>
      </c>
      <c r="H517" s="9">
        <f t="shared" si="47"/>
        <v>12.53</v>
      </c>
      <c r="I517" s="10">
        <f t="shared" ref="I517:I518" si="56">ROUND(F517*H517,2)</f>
        <v>7254.87</v>
      </c>
      <c r="J517" s="48"/>
    </row>
    <row r="518" spans="1:10">
      <c r="A518" s="5" t="s">
        <v>1346</v>
      </c>
      <c r="B518" s="6" t="s">
        <v>1347</v>
      </c>
      <c r="C518" s="7" t="s">
        <v>1348</v>
      </c>
      <c r="D518" s="6" t="s">
        <v>14</v>
      </c>
      <c r="E518" s="6" t="s">
        <v>30</v>
      </c>
      <c r="F518" s="8">
        <v>113</v>
      </c>
      <c r="G518" s="9">
        <v>5.8</v>
      </c>
      <c r="H518" s="9">
        <f t="shared" si="47"/>
        <v>7.25</v>
      </c>
      <c r="I518" s="10">
        <f t="shared" si="56"/>
        <v>819.25</v>
      </c>
      <c r="J518" s="48"/>
    </row>
    <row r="519" spans="1:10">
      <c r="A519" s="3" t="s">
        <v>1349</v>
      </c>
      <c r="B519" s="110" t="s">
        <v>1350</v>
      </c>
      <c r="C519" s="110"/>
      <c r="D519" s="110"/>
      <c r="E519" s="110"/>
      <c r="F519" s="110"/>
      <c r="G519" s="110"/>
      <c r="H519" s="9">
        <f t="shared" si="47"/>
        <v>0</v>
      </c>
      <c r="I519" s="4">
        <f>I520+I521</f>
        <v>11824.07</v>
      </c>
      <c r="J519" s="48">
        <f t="shared" si="49"/>
        <v>14780.09</v>
      </c>
    </row>
    <row r="520" spans="1:10">
      <c r="A520" s="5" t="s">
        <v>1351</v>
      </c>
      <c r="B520" s="6" t="s">
        <v>1352</v>
      </c>
      <c r="C520" s="7" t="s">
        <v>1353</v>
      </c>
      <c r="D520" s="6" t="s">
        <v>26</v>
      </c>
      <c r="E520" s="6" t="s">
        <v>30</v>
      </c>
      <c r="F520" s="8">
        <v>4</v>
      </c>
      <c r="G520" s="9">
        <v>109.49</v>
      </c>
      <c r="H520" s="9">
        <f t="shared" si="47"/>
        <v>136.86000000000001</v>
      </c>
      <c r="I520" s="10">
        <f t="shared" ref="I520:I521" si="57">ROUND(F520*H520,2)</f>
        <v>547.44000000000005</v>
      </c>
      <c r="J520" s="48"/>
    </row>
    <row r="521" spans="1:10">
      <c r="A521" s="5" t="s">
        <v>1354</v>
      </c>
      <c r="B521" s="6" t="s">
        <v>1355</v>
      </c>
      <c r="C521" s="7" t="s">
        <v>1356</v>
      </c>
      <c r="D521" s="6" t="s">
        <v>26</v>
      </c>
      <c r="E521" s="6" t="s">
        <v>1038</v>
      </c>
      <c r="F521" s="8">
        <v>1</v>
      </c>
      <c r="G521" s="9">
        <v>9021.2999999999993</v>
      </c>
      <c r="H521" s="9">
        <f t="shared" si="47"/>
        <v>11276.63</v>
      </c>
      <c r="I521" s="10">
        <f t="shared" si="57"/>
        <v>11276.63</v>
      </c>
      <c r="J521" s="48"/>
    </row>
    <row r="522" spans="1:10">
      <c r="A522" s="3" t="s">
        <v>1357</v>
      </c>
      <c r="B522" s="110" t="s">
        <v>1358</v>
      </c>
      <c r="C522" s="110"/>
      <c r="D522" s="110"/>
      <c r="E522" s="110"/>
      <c r="F522" s="110"/>
      <c r="G522" s="110"/>
      <c r="H522" s="9">
        <f t="shared" si="47"/>
        <v>0</v>
      </c>
      <c r="I522" s="4">
        <f>SUM(I523:I537)</f>
        <v>52901.91</v>
      </c>
      <c r="J522" s="48">
        <f t="shared" si="49"/>
        <v>66127.39</v>
      </c>
    </row>
    <row r="523" spans="1:10">
      <c r="A523" s="5" t="s">
        <v>1359</v>
      </c>
      <c r="B523" s="6" t="s">
        <v>1360</v>
      </c>
      <c r="C523" s="7" t="s">
        <v>1361</v>
      </c>
      <c r="D523" s="6" t="s">
        <v>14</v>
      </c>
      <c r="E523" s="6" t="s">
        <v>22</v>
      </c>
      <c r="F523" s="8">
        <v>1</v>
      </c>
      <c r="G523" s="9">
        <v>168.5</v>
      </c>
      <c r="H523" s="9">
        <f t="shared" si="47"/>
        <v>210.63</v>
      </c>
      <c r="I523" s="10">
        <f t="shared" ref="I523:I537" si="58">ROUND(F523*H523,2)</f>
        <v>210.63</v>
      </c>
      <c r="J523" s="48"/>
    </row>
    <row r="524" spans="1:10">
      <c r="A524" s="5" t="s">
        <v>1362</v>
      </c>
      <c r="B524" s="6" t="s">
        <v>1363</v>
      </c>
      <c r="C524" s="7" t="s">
        <v>1364</v>
      </c>
      <c r="D524" s="6" t="s">
        <v>14</v>
      </c>
      <c r="E524" s="6" t="s">
        <v>87</v>
      </c>
      <c r="F524" s="8">
        <v>45</v>
      </c>
      <c r="G524" s="9">
        <v>11.98</v>
      </c>
      <c r="H524" s="9">
        <f t="shared" si="47"/>
        <v>14.98</v>
      </c>
      <c r="I524" s="10">
        <f t="shared" si="58"/>
        <v>674.1</v>
      </c>
      <c r="J524" s="48"/>
    </row>
    <row r="525" spans="1:10">
      <c r="A525" s="5" t="s">
        <v>1365</v>
      </c>
      <c r="B525" s="6" t="s">
        <v>1366</v>
      </c>
      <c r="C525" s="7" t="s">
        <v>1367</v>
      </c>
      <c r="D525" s="6" t="s">
        <v>14</v>
      </c>
      <c r="E525" s="6" t="s">
        <v>22</v>
      </c>
      <c r="F525" s="8">
        <v>11</v>
      </c>
      <c r="G525" s="9">
        <v>22.17</v>
      </c>
      <c r="H525" s="9">
        <f t="shared" si="47"/>
        <v>27.71</v>
      </c>
      <c r="I525" s="10">
        <f t="shared" si="58"/>
        <v>304.81</v>
      </c>
      <c r="J525" s="48"/>
    </row>
    <row r="526" spans="1:10">
      <c r="A526" s="5" t="s">
        <v>1368</v>
      </c>
      <c r="B526" s="6" t="s">
        <v>1369</v>
      </c>
      <c r="C526" s="7" t="s">
        <v>1370</v>
      </c>
      <c r="D526" s="6" t="s">
        <v>14</v>
      </c>
      <c r="E526" s="6" t="s">
        <v>22</v>
      </c>
      <c r="F526" s="8">
        <v>4</v>
      </c>
      <c r="G526" s="9">
        <v>27.41</v>
      </c>
      <c r="H526" s="9">
        <f t="shared" si="47"/>
        <v>34.26</v>
      </c>
      <c r="I526" s="10">
        <f t="shared" si="58"/>
        <v>137.04</v>
      </c>
      <c r="J526" s="48"/>
    </row>
    <row r="527" spans="1:10">
      <c r="A527" s="5" t="s">
        <v>1371</v>
      </c>
      <c r="B527" s="6" t="s">
        <v>1372</v>
      </c>
      <c r="C527" s="7" t="s">
        <v>1373</v>
      </c>
      <c r="D527" s="6" t="s">
        <v>26</v>
      </c>
      <c r="E527" s="6" t="s">
        <v>22</v>
      </c>
      <c r="F527" s="8">
        <v>1</v>
      </c>
      <c r="G527" s="9">
        <v>404.13</v>
      </c>
      <c r="H527" s="9">
        <f t="shared" si="47"/>
        <v>505.16</v>
      </c>
      <c r="I527" s="10">
        <f t="shared" si="58"/>
        <v>505.16</v>
      </c>
      <c r="J527" s="48"/>
    </row>
    <row r="528" spans="1:10" ht="16.5">
      <c r="A528" s="5" t="s">
        <v>1374</v>
      </c>
      <c r="B528" s="6" t="s">
        <v>1375</v>
      </c>
      <c r="C528" s="7" t="s">
        <v>1376</v>
      </c>
      <c r="D528" s="6" t="s">
        <v>14</v>
      </c>
      <c r="E528" s="6" t="s">
        <v>22</v>
      </c>
      <c r="F528" s="8">
        <v>33</v>
      </c>
      <c r="G528" s="9">
        <v>27.69</v>
      </c>
      <c r="H528" s="9">
        <f t="shared" si="47"/>
        <v>34.61</v>
      </c>
      <c r="I528" s="10">
        <f t="shared" si="58"/>
        <v>1142.1300000000001</v>
      </c>
      <c r="J528" s="48"/>
    </row>
    <row r="529" spans="1:10">
      <c r="A529" s="5" t="s">
        <v>1377</v>
      </c>
      <c r="B529" s="6" t="s">
        <v>1378</v>
      </c>
      <c r="C529" s="7" t="s">
        <v>1379</v>
      </c>
      <c r="D529" s="6" t="s">
        <v>26</v>
      </c>
      <c r="E529" s="6" t="s">
        <v>22</v>
      </c>
      <c r="F529" s="8">
        <v>1</v>
      </c>
      <c r="G529" s="9">
        <v>339.81</v>
      </c>
      <c r="H529" s="9">
        <f t="shared" ref="H529:H550" si="59">ROUND(1.25*G529,2)</f>
        <v>424.76</v>
      </c>
      <c r="I529" s="10">
        <f t="shared" si="58"/>
        <v>424.76</v>
      </c>
      <c r="J529" s="48"/>
    </row>
    <row r="530" spans="1:10">
      <c r="A530" s="5" t="s">
        <v>1380</v>
      </c>
      <c r="B530" s="6" t="s">
        <v>1381</v>
      </c>
      <c r="C530" s="7" t="s">
        <v>1382</v>
      </c>
      <c r="D530" s="6" t="s">
        <v>14</v>
      </c>
      <c r="E530" s="6" t="s">
        <v>54</v>
      </c>
      <c r="F530" s="8">
        <v>26.18</v>
      </c>
      <c r="G530" s="9">
        <v>86.16</v>
      </c>
      <c r="H530" s="9">
        <f t="shared" si="59"/>
        <v>107.7</v>
      </c>
      <c r="I530" s="10">
        <f t="shared" si="58"/>
        <v>2819.59</v>
      </c>
      <c r="J530" s="48"/>
    </row>
    <row r="531" spans="1:10">
      <c r="A531" s="5" t="s">
        <v>1383</v>
      </c>
      <c r="B531" s="6" t="s">
        <v>1384</v>
      </c>
      <c r="C531" s="7" t="s">
        <v>1385</v>
      </c>
      <c r="D531" s="6" t="s">
        <v>14</v>
      </c>
      <c r="E531" s="6" t="s">
        <v>54</v>
      </c>
      <c r="F531" s="8">
        <v>26.18</v>
      </c>
      <c r="G531" s="9">
        <v>25.76</v>
      </c>
      <c r="H531" s="9">
        <f t="shared" si="59"/>
        <v>32.200000000000003</v>
      </c>
      <c r="I531" s="10">
        <f t="shared" si="58"/>
        <v>843</v>
      </c>
      <c r="J531" s="48"/>
    </row>
    <row r="532" spans="1:10">
      <c r="A532" s="5" t="s">
        <v>1386</v>
      </c>
      <c r="B532" s="6" t="s">
        <v>1387</v>
      </c>
      <c r="C532" s="7" t="s">
        <v>1388</v>
      </c>
      <c r="D532" s="6" t="s">
        <v>14</v>
      </c>
      <c r="E532" s="6" t="s">
        <v>22</v>
      </c>
      <c r="F532" s="8">
        <v>11</v>
      </c>
      <c r="G532" s="9">
        <v>80.03</v>
      </c>
      <c r="H532" s="9">
        <f t="shared" si="59"/>
        <v>100.04</v>
      </c>
      <c r="I532" s="10">
        <f t="shared" si="58"/>
        <v>1100.44</v>
      </c>
      <c r="J532" s="48"/>
    </row>
    <row r="533" spans="1:10">
      <c r="A533" s="5" t="s">
        <v>1389</v>
      </c>
      <c r="B533" s="6" t="s">
        <v>1390</v>
      </c>
      <c r="C533" s="7" t="s">
        <v>1391</v>
      </c>
      <c r="D533" s="6" t="s">
        <v>14</v>
      </c>
      <c r="E533" s="6" t="s">
        <v>30</v>
      </c>
      <c r="F533" s="8">
        <v>287</v>
      </c>
      <c r="G533" s="9">
        <v>69.790000000000006</v>
      </c>
      <c r="H533" s="9">
        <f t="shared" si="59"/>
        <v>87.24</v>
      </c>
      <c r="I533" s="10">
        <f t="shared" si="58"/>
        <v>25037.88</v>
      </c>
      <c r="J533" s="48"/>
    </row>
    <row r="534" spans="1:10">
      <c r="A534" s="5" t="s">
        <v>1392</v>
      </c>
      <c r="B534" s="6" t="s">
        <v>1393</v>
      </c>
      <c r="C534" s="7" t="s">
        <v>1394</v>
      </c>
      <c r="D534" s="6" t="s">
        <v>14</v>
      </c>
      <c r="E534" s="6" t="s">
        <v>30</v>
      </c>
      <c r="F534" s="8">
        <v>174.5</v>
      </c>
      <c r="G534" s="9">
        <v>57</v>
      </c>
      <c r="H534" s="9">
        <f t="shared" si="59"/>
        <v>71.25</v>
      </c>
      <c r="I534" s="10">
        <f t="shared" si="58"/>
        <v>12433.13</v>
      </c>
      <c r="J534" s="48"/>
    </row>
    <row r="535" spans="1:10">
      <c r="A535" s="5" t="s">
        <v>1395</v>
      </c>
      <c r="B535" s="6" t="s">
        <v>1396</v>
      </c>
      <c r="C535" s="7" t="s">
        <v>1397</v>
      </c>
      <c r="D535" s="6" t="s">
        <v>14</v>
      </c>
      <c r="E535" s="6" t="s">
        <v>22</v>
      </c>
      <c r="F535" s="8">
        <v>11</v>
      </c>
      <c r="G535" s="9">
        <v>58.34</v>
      </c>
      <c r="H535" s="9">
        <f t="shared" si="59"/>
        <v>72.930000000000007</v>
      </c>
      <c r="I535" s="10">
        <f t="shared" si="58"/>
        <v>802.23</v>
      </c>
      <c r="J535" s="48"/>
    </row>
    <row r="536" spans="1:10">
      <c r="A536" s="5" t="s">
        <v>1398</v>
      </c>
      <c r="B536" s="6" t="s">
        <v>1319</v>
      </c>
      <c r="C536" s="7" t="s">
        <v>1320</v>
      </c>
      <c r="D536" s="6" t="s">
        <v>26</v>
      </c>
      <c r="E536" s="6" t="s">
        <v>22</v>
      </c>
      <c r="F536" s="8">
        <v>251</v>
      </c>
      <c r="G536" s="9">
        <v>14.87</v>
      </c>
      <c r="H536" s="9">
        <f t="shared" si="59"/>
        <v>18.59</v>
      </c>
      <c r="I536" s="10">
        <f t="shared" si="58"/>
        <v>4666.09</v>
      </c>
      <c r="J536" s="48"/>
    </row>
    <row r="537" spans="1:10">
      <c r="A537" s="5" t="s">
        <v>1399</v>
      </c>
      <c r="B537" s="6" t="s">
        <v>1400</v>
      </c>
      <c r="C537" s="7" t="s">
        <v>1401</v>
      </c>
      <c r="D537" s="6" t="s">
        <v>26</v>
      </c>
      <c r="E537" s="6" t="s">
        <v>22</v>
      </c>
      <c r="F537" s="8">
        <v>22</v>
      </c>
      <c r="G537" s="9">
        <v>65.489999999999995</v>
      </c>
      <c r="H537" s="9">
        <f t="shared" si="59"/>
        <v>81.86</v>
      </c>
      <c r="I537" s="10">
        <f t="shared" si="58"/>
        <v>1800.92</v>
      </c>
      <c r="J537" s="48"/>
    </row>
    <row r="538" spans="1:10">
      <c r="A538" s="3" t="s">
        <v>1402</v>
      </c>
      <c r="B538" s="110" t="s">
        <v>1403</v>
      </c>
      <c r="C538" s="110"/>
      <c r="D538" s="110"/>
      <c r="E538" s="110"/>
      <c r="F538" s="110"/>
      <c r="G538" s="110"/>
      <c r="H538" s="9"/>
      <c r="I538" s="4">
        <f>SUM(I539:I547)</f>
        <v>113811.01000000001</v>
      </c>
      <c r="J538" s="48">
        <f t="shared" ref="J538:J548" si="60">ROUND(1.25*I538,2)</f>
        <v>142263.76</v>
      </c>
    </row>
    <row r="539" spans="1:10">
      <c r="A539" s="5" t="s">
        <v>1404</v>
      </c>
      <c r="B539" s="6" t="s">
        <v>1405</v>
      </c>
      <c r="C539" s="7" t="s">
        <v>1406</v>
      </c>
      <c r="D539" s="6" t="s">
        <v>26</v>
      </c>
      <c r="E539" s="6" t="s">
        <v>22</v>
      </c>
      <c r="F539" s="8">
        <v>1</v>
      </c>
      <c r="G539" s="9">
        <v>4013.06</v>
      </c>
      <c r="H539" s="9">
        <f t="shared" si="59"/>
        <v>5016.33</v>
      </c>
      <c r="I539" s="10">
        <f t="shared" ref="I539:I547" si="61">ROUND(F539*H539,2)</f>
        <v>5016.33</v>
      </c>
      <c r="J539" s="48"/>
    </row>
    <row r="540" spans="1:10">
      <c r="A540" s="5" t="s">
        <v>1407</v>
      </c>
      <c r="B540" s="6" t="s">
        <v>1408</v>
      </c>
      <c r="C540" s="7" t="s">
        <v>1409</v>
      </c>
      <c r="D540" s="6" t="s">
        <v>26</v>
      </c>
      <c r="E540" s="6" t="s">
        <v>15</v>
      </c>
      <c r="F540" s="8">
        <v>42.96</v>
      </c>
      <c r="G540" s="9">
        <v>843.15</v>
      </c>
      <c r="H540" s="9">
        <f t="shared" si="59"/>
        <v>1053.94</v>
      </c>
      <c r="I540" s="10">
        <f t="shared" si="61"/>
        <v>45277.26</v>
      </c>
      <c r="J540" s="48"/>
    </row>
    <row r="541" spans="1:10">
      <c r="A541" s="5" t="s">
        <v>1410</v>
      </c>
      <c r="B541" s="6" t="s">
        <v>1411</v>
      </c>
      <c r="C541" s="7" t="s">
        <v>1412</v>
      </c>
      <c r="D541" s="6" t="s">
        <v>26</v>
      </c>
      <c r="E541" s="6" t="s">
        <v>15</v>
      </c>
      <c r="F541" s="8">
        <v>26.89</v>
      </c>
      <c r="G541" s="9">
        <v>756.56</v>
      </c>
      <c r="H541" s="9">
        <f t="shared" si="59"/>
        <v>945.7</v>
      </c>
      <c r="I541" s="10">
        <f t="shared" si="61"/>
        <v>25429.87</v>
      </c>
      <c r="J541" s="48"/>
    </row>
    <row r="542" spans="1:10">
      <c r="A542" s="5" t="s">
        <v>1413</v>
      </c>
      <c r="B542" s="6" t="s">
        <v>1414</v>
      </c>
      <c r="C542" s="7" t="s">
        <v>1415</v>
      </c>
      <c r="D542" s="6" t="s">
        <v>26</v>
      </c>
      <c r="E542" s="6" t="s">
        <v>15</v>
      </c>
      <c r="F542" s="8">
        <v>30.15</v>
      </c>
      <c r="G542" s="9">
        <v>242.44</v>
      </c>
      <c r="H542" s="9">
        <f t="shared" si="59"/>
        <v>303.05</v>
      </c>
      <c r="I542" s="10">
        <f t="shared" si="61"/>
        <v>9136.9599999999991</v>
      </c>
      <c r="J542" s="48"/>
    </row>
    <row r="543" spans="1:10" ht="16.5">
      <c r="A543" s="5" t="s">
        <v>1416</v>
      </c>
      <c r="B543" s="6" t="s">
        <v>1417</v>
      </c>
      <c r="C543" s="7" t="s">
        <v>1418</v>
      </c>
      <c r="D543" s="6" t="s">
        <v>14</v>
      </c>
      <c r="E543" s="6" t="s">
        <v>30</v>
      </c>
      <c r="F543" s="8">
        <v>79.650000000000006</v>
      </c>
      <c r="G543" s="9">
        <v>141.49</v>
      </c>
      <c r="H543" s="9">
        <f t="shared" si="59"/>
        <v>176.86</v>
      </c>
      <c r="I543" s="10">
        <f t="shared" si="61"/>
        <v>14086.9</v>
      </c>
      <c r="J543" s="48"/>
    </row>
    <row r="544" spans="1:10" ht="16.5">
      <c r="A544" s="5" t="s">
        <v>1419</v>
      </c>
      <c r="B544" s="6" t="s">
        <v>1420</v>
      </c>
      <c r="C544" s="7" t="s">
        <v>1421</v>
      </c>
      <c r="D544" s="6" t="s">
        <v>14</v>
      </c>
      <c r="E544" s="6" t="s">
        <v>22</v>
      </c>
      <c r="F544" s="8">
        <v>148</v>
      </c>
      <c r="G544" s="9">
        <v>35.97</v>
      </c>
      <c r="H544" s="9">
        <f t="shared" si="59"/>
        <v>44.96</v>
      </c>
      <c r="I544" s="10">
        <f t="shared" si="61"/>
        <v>6654.08</v>
      </c>
      <c r="J544" s="48"/>
    </row>
    <row r="545" spans="1:10">
      <c r="A545" s="5" t="s">
        <v>1422</v>
      </c>
      <c r="B545" s="6" t="s">
        <v>1423</v>
      </c>
      <c r="C545" s="7" t="s">
        <v>1424</v>
      </c>
      <c r="D545" s="6" t="s">
        <v>14</v>
      </c>
      <c r="E545" s="6" t="s">
        <v>30</v>
      </c>
      <c r="F545" s="8">
        <v>4.12</v>
      </c>
      <c r="G545" s="9">
        <v>199.57</v>
      </c>
      <c r="H545" s="9">
        <f t="shared" si="59"/>
        <v>249.46</v>
      </c>
      <c r="I545" s="10">
        <f t="shared" si="61"/>
        <v>1027.78</v>
      </c>
      <c r="J545" s="48"/>
    </row>
    <row r="546" spans="1:10">
      <c r="A546" s="5" t="s">
        <v>1425</v>
      </c>
      <c r="B546" s="6" t="s">
        <v>1426</v>
      </c>
      <c r="C546" s="7" t="s">
        <v>1427</v>
      </c>
      <c r="D546" s="6" t="s">
        <v>26</v>
      </c>
      <c r="E546" s="6" t="s">
        <v>15</v>
      </c>
      <c r="F546" s="8">
        <v>9.32</v>
      </c>
      <c r="G546" s="9">
        <v>612.54999999999995</v>
      </c>
      <c r="H546" s="9">
        <f t="shared" si="59"/>
        <v>765.69</v>
      </c>
      <c r="I546" s="10">
        <f t="shared" si="61"/>
        <v>7136.23</v>
      </c>
      <c r="J546" s="48"/>
    </row>
    <row r="547" spans="1:10">
      <c r="A547" s="5" t="s">
        <v>1428</v>
      </c>
      <c r="B547" s="6" t="s">
        <v>1429</v>
      </c>
      <c r="C547" s="7" t="s">
        <v>1430</v>
      </c>
      <c r="D547" s="6" t="s">
        <v>26</v>
      </c>
      <c r="E547" s="6" t="s">
        <v>30</v>
      </c>
      <c r="F547" s="8">
        <v>2</v>
      </c>
      <c r="G547" s="9">
        <v>18.239999999999998</v>
      </c>
      <c r="H547" s="9">
        <f t="shared" si="59"/>
        <v>22.8</v>
      </c>
      <c r="I547" s="10">
        <f t="shared" si="61"/>
        <v>45.6</v>
      </c>
      <c r="J547" s="48"/>
    </row>
    <row r="548" spans="1:10">
      <c r="A548" s="3" t="s">
        <v>1431</v>
      </c>
      <c r="B548" s="110" t="s">
        <v>1432</v>
      </c>
      <c r="C548" s="110"/>
      <c r="D548" s="110"/>
      <c r="E548" s="110"/>
      <c r="F548" s="110"/>
      <c r="G548" s="110"/>
      <c r="H548" s="9"/>
      <c r="I548" s="4">
        <f>I549+I550</f>
        <v>3136.62</v>
      </c>
      <c r="J548" s="48">
        <f t="shared" si="60"/>
        <v>3920.78</v>
      </c>
    </row>
    <row r="549" spans="1:10">
      <c r="A549" s="5" t="s">
        <v>1433</v>
      </c>
      <c r="B549" s="6" t="s">
        <v>1434</v>
      </c>
      <c r="C549" s="7" t="s">
        <v>1435</v>
      </c>
      <c r="D549" s="6" t="s">
        <v>14</v>
      </c>
      <c r="E549" s="6" t="s">
        <v>15</v>
      </c>
      <c r="F549" s="8">
        <v>891.68</v>
      </c>
      <c r="G549" s="9">
        <v>2.11</v>
      </c>
      <c r="H549" s="9">
        <f t="shared" si="59"/>
        <v>2.64</v>
      </c>
      <c r="I549" s="10">
        <f t="shared" ref="I549:I550" si="62">ROUND(F549*H549,2)</f>
        <v>2354.04</v>
      </c>
    </row>
    <row r="550" spans="1:10">
      <c r="A550" s="5" t="s">
        <v>1436</v>
      </c>
      <c r="B550" s="6" t="s">
        <v>12</v>
      </c>
      <c r="C550" s="7" t="s">
        <v>13</v>
      </c>
      <c r="D550" s="6" t="s">
        <v>14</v>
      </c>
      <c r="E550" s="6" t="s">
        <v>15</v>
      </c>
      <c r="F550" s="8">
        <v>2</v>
      </c>
      <c r="G550" s="9">
        <v>313.02999999999997</v>
      </c>
      <c r="H550" s="9">
        <f t="shared" si="59"/>
        <v>391.29</v>
      </c>
      <c r="I550" s="10">
        <f t="shared" si="62"/>
        <v>782.58</v>
      </c>
    </row>
    <row r="551" spans="1:10">
      <c r="A551" s="1"/>
      <c r="B551" s="1"/>
      <c r="C551" s="1"/>
      <c r="D551" s="1"/>
      <c r="E551" s="1"/>
      <c r="F551" s="114"/>
      <c r="G551" s="114"/>
      <c r="H551" s="50"/>
      <c r="I551" s="4"/>
    </row>
    <row r="552" spans="1:10">
      <c r="A552" s="1"/>
      <c r="B552" s="1"/>
      <c r="C552" s="1"/>
      <c r="D552" s="1"/>
      <c r="E552" s="1"/>
      <c r="F552" s="114" t="s">
        <v>1437</v>
      </c>
      <c r="G552" s="114"/>
      <c r="H552" s="50"/>
      <c r="I552" s="4">
        <f>I15+I25+I40+I80+I120+I135+I180+I187+I190+I207+I229+I246+I299+I310+I345+I380+I394+I420+I481+I493+I519+I522+I538+I548</f>
        <v>3381629.5600000005</v>
      </c>
    </row>
    <row r="553" spans="1:10" ht="15" thickBot="1">
      <c r="A553" s="1"/>
      <c r="B553" s="1"/>
      <c r="C553" s="1"/>
      <c r="D553" s="1"/>
      <c r="E553" s="1"/>
      <c r="F553" s="114" t="s">
        <v>1438</v>
      </c>
      <c r="G553" s="114"/>
      <c r="H553" s="50"/>
      <c r="I553" s="4">
        <f>I552</f>
        <v>3381629.5600000005</v>
      </c>
      <c r="J553" s="49">
        <f>SUM(J15:J548)</f>
        <v>4256217.37</v>
      </c>
    </row>
    <row r="554" spans="1:10" ht="261" customHeight="1" thickBot="1">
      <c r="A554" s="115" t="s">
        <v>1449</v>
      </c>
      <c r="B554" s="116"/>
      <c r="C554" s="116"/>
      <c r="D554" s="116"/>
      <c r="E554" s="116"/>
      <c r="F554" s="116"/>
      <c r="G554" s="116"/>
      <c r="H554" s="116"/>
      <c r="I554" s="117"/>
    </row>
  </sheetData>
  <mergeCells count="93">
    <mergeCell ref="F553:G553"/>
    <mergeCell ref="A554:I554"/>
    <mergeCell ref="B522:G522"/>
    <mergeCell ref="B538:G538"/>
    <mergeCell ref="B548:G548"/>
    <mergeCell ref="F551:G551"/>
    <mergeCell ref="F552:G552"/>
    <mergeCell ref="B519:G519"/>
    <mergeCell ref="B502:G502"/>
    <mergeCell ref="B505:G505"/>
    <mergeCell ref="B509:G509"/>
    <mergeCell ref="B516:G516"/>
    <mergeCell ref="B493:G493"/>
    <mergeCell ref="B494:G494"/>
    <mergeCell ref="B481:G481"/>
    <mergeCell ref="B482:G482"/>
    <mergeCell ref="B488:G488"/>
    <mergeCell ref="B451:G451"/>
    <mergeCell ref="B463:G463"/>
    <mergeCell ref="B466:G466"/>
    <mergeCell ref="B426:G426"/>
    <mergeCell ref="B441:G441"/>
    <mergeCell ref="B410:G410"/>
    <mergeCell ref="B416:G416"/>
    <mergeCell ref="B420:G420"/>
    <mergeCell ref="B421:G421"/>
    <mergeCell ref="B401:G401"/>
    <mergeCell ref="B345:G345"/>
    <mergeCell ref="B380:G380"/>
    <mergeCell ref="B394:G394"/>
    <mergeCell ref="B395:G395"/>
    <mergeCell ref="B398:G398"/>
    <mergeCell ref="B307:G307"/>
    <mergeCell ref="B310:G310"/>
    <mergeCell ref="B311:G311"/>
    <mergeCell ref="B341:G341"/>
    <mergeCell ref="B300:G300"/>
    <mergeCell ref="B247:G247"/>
    <mergeCell ref="B290:G290"/>
    <mergeCell ref="B297:G297"/>
    <mergeCell ref="B299:G299"/>
    <mergeCell ref="B243:G243"/>
    <mergeCell ref="B246:G246"/>
    <mergeCell ref="B237:G237"/>
    <mergeCell ref="B240:G240"/>
    <mergeCell ref="B241:G241"/>
    <mergeCell ref="B221:G221"/>
    <mergeCell ref="B229:G229"/>
    <mergeCell ref="B230:G230"/>
    <mergeCell ref="B207:G207"/>
    <mergeCell ref="B208:G208"/>
    <mergeCell ref="B187:G187"/>
    <mergeCell ref="B190:G190"/>
    <mergeCell ref="B191:G191"/>
    <mergeCell ref="B204:G204"/>
    <mergeCell ref="B180:G180"/>
    <mergeCell ref="B144:G144"/>
    <mergeCell ref="B148:G148"/>
    <mergeCell ref="B154:G154"/>
    <mergeCell ref="B170:G170"/>
    <mergeCell ref="B172:G172"/>
    <mergeCell ref="B123:G123"/>
    <mergeCell ref="B129:G129"/>
    <mergeCell ref="B131:G131"/>
    <mergeCell ref="B135:G135"/>
    <mergeCell ref="B136:G136"/>
    <mergeCell ref="B121:G121"/>
    <mergeCell ref="B109:G109"/>
    <mergeCell ref="B110:G110"/>
    <mergeCell ref="B115:G115"/>
    <mergeCell ref="B120:G120"/>
    <mergeCell ref="B100:G100"/>
    <mergeCell ref="B107:G107"/>
    <mergeCell ref="B87:G87"/>
    <mergeCell ref="B93:G93"/>
    <mergeCell ref="B95:G95"/>
    <mergeCell ref="B75:G75"/>
    <mergeCell ref="B80:G80"/>
    <mergeCell ref="B81:G81"/>
    <mergeCell ref="B59:G59"/>
    <mergeCell ref="B69:G69"/>
    <mergeCell ref="B26:G26"/>
    <mergeCell ref="B36:G36"/>
    <mergeCell ref="B40:G40"/>
    <mergeCell ref="B41:G41"/>
    <mergeCell ref="B50:G50"/>
    <mergeCell ref="B32:G32"/>
    <mergeCell ref="A1:I3"/>
    <mergeCell ref="F7:I7"/>
    <mergeCell ref="B13:G13"/>
    <mergeCell ref="B15:G15"/>
    <mergeCell ref="B25:G25"/>
    <mergeCell ref="A10:E10"/>
  </mergeCells>
  <pageMargins left="0.511811024" right="0.511811024" top="0.78740157499999996" bottom="0.78740157499999996" header="0.31496062000000002" footer="0.31496062000000002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B421D-3AF3-459B-96E4-D03D553A2CD8}">
  <dimension ref="A1:L91"/>
  <sheetViews>
    <sheetView view="pageBreakPreview" zoomScale="130" zoomScaleNormal="100" zoomScaleSheetLayoutView="130" workbookViewId="0">
      <selection activeCell="P36" sqref="P36"/>
    </sheetView>
  </sheetViews>
  <sheetFormatPr defaultRowHeight="14.25"/>
  <cols>
    <col min="2" max="2" width="39.75" customWidth="1"/>
    <col min="3" max="3" width="10.125" customWidth="1"/>
    <col min="5" max="5" width="12" customWidth="1"/>
    <col min="6" max="6" width="10.25" customWidth="1"/>
    <col min="7" max="11" width="10.375" customWidth="1"/>
    <col min="12" max="12" width="10.75" customWidth="1"/>
  </cols>
  <sheetData>
    <row r="1" spans="1:12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</row>
    <row r="2" spans="1:12" ht="53.25" customHeight="1">
      <c r="A2" s="57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59"/>
    </row>
    <row r="3" spans="1:12">
      <c r="A3" s="57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59"/>
    </row>
    <row r="4" spans="1:12">
      <c r="A4" s="57"/>
      <c r="B4" s="58"/>
      <c r="C4" s="58"/>
      <c r="D4" s="58"/>
      <c r="E4" s="58"/>
      <c r="F4" s="58"/>
      <c r="G4" s="58"/>
      <c r="H4" s="58"/>
      <c r="I4" s="58"/>
      <c r="J4" s="58"/>
      <c r="K4" s="58"/>
      <c r="L4" s="59"/>
    </row>
    <row r="5" spans="1:12">
      <c r="A5" s="60" t="s">
        <v>1451</v>
      </c>
      <c r="B5" s="136" t="s">
        <v>1463</v>
      </c>
      <c r="C5" s="136"/>
      <c r="D5" s="136"/>
      <c r="E5" s="136"/>
      <c r="F5" s="136"/>
      <c r="G5" s="136"/>
      <c r="H5" s="136"/>
      <c r="I5" s="136"/>
      <c r="J5" s="136"/>
      <c r="K5" s="136"/>
      <c r="L5" s="137"/>
    </row>
    <row r="6" spans="1:12" ht="15" thickBot="1">
      <c r="A6" s="60" t="s">
        <v>1452</v>
      </c>
      <c r="B6" s="61" t="s">
        <v>1474</v>
      </c>
      <c r="C6" s="62"/>
      <c r="D6" s="62"/>
      <c r="E6" s="62"/>
      <c r="F6" s="62"/>
      <c r="G6" s="62"/>
      <c r="H6" s="62"/>
      <c r="I6" s="62"/>
      <c r="J6" s="62"/>
      <c r="K6" s="62"/>
      <c r="L6" s="63"/>
    </row>
    <row r="7" spans="1:12">
      <c r="A7" s="138" t="s">
        <v>1453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40"/>
    </row>
    <row r="8" spans="1:12" ht="15" thickBot="1">
      <c r="A8" s="141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3"/>
    </row>
    <row r="9" spans="1:12" ht="15" thickBot="1">
      <c r="A9" s="144"/>
      <c r="B9" s="145"/>
      <c r="C9" s="145"/>
      <c r="D9" s="146"/>
      <c r="E9" s="82" t="s">
        <v>1454</v>
      </c>
      <c r="F9" s="82" t="s">
        <v>1455</v>
      </c>
      <c r="G9" s="82" t="s">
        <v>1456</v>
      </c>
      <c r="H9" s="82" t="s">
        <v>1457</v>
      </c>
      <c r="I9" s="82" t="s">
        <v>1459</v>
      </c>
      <c r="J9" s="82" t="s">
        <v>1460</v>
      </c>
      <c r="K9" s="82" t="s">
        <v>1461</v>
      </c>
      <c r="L9" s="82" t="s">
        <v>1462</v>
      </c>
    </row>
    <row r="10" spans="1:12" ht="15" thickBot="1">
      <c r="A10" s="118">
        <v>1</v>
      </c>
      <c r="B10" s="119" t="str">
        <f>PA!B15</f>
        <v>SERVIÇOS PRELIMINARES</v>
      </c>
      <c r="C10" s="121">
        <f>PA!I15</f>
        <v>344122.22</v>
      </c>
      <c r="D10" s="124">
        <f>C10/$C$82</f>
        <v>0.10176224624674736</v>
      </c>
      <c r="E10" s="84">
        <v>0.16420000000000001</v>
      </c>
      <c r="F10" s="75">
        <v>0.11940000000000001</v>
      </c>
      <c r="G10" s="75">
        <v>0.11940000000000001</v>
      </c>
      <c r="H10" s="75">
        <v>0.11940000000000001</v>
      </c>
      <c r="I10" s="75">
        <v>0.11940000000000001</v>
      </c>
      <c r="J10" s="75">
        <v>0.11940000000000001</v>
      </c>
      <c r="K10" s="75">
        <v>0.11940000000000001</v>
      </c>
      <c r="L10" s="77">
        <v>0.11940000000000001</v>
      </c>
    </row>
    <row r="11" spans="1:12" ht="15" thickBot="1">
      <c r="A11" s="118"/>
      <c r="B11" s="119"/>
      <c r="C11" s="122"/>
      <c r="D11" s="125"/>
      <c r="E11" s="85">
        <v>56504.89</v>
      </c>
      <c r="F11" s="74">
        <f t="shared" ref="F11:L11" si="0">F10*+$C$10</f>
        <v>41088.193068</v>
      </c>
      <c r="G11" s="74">
        <f t="shared" si="0"/>
        <v>41088.193068</v>
      </c>
      <c r="H11" s="74">
        <f t="shared" si="0"/>
        <v>41088.193068</v>
      </c>
      <c r="I11" s="74">
        <f t="shared" si="0"/>
        <v>41088.193068</v>
      </c>
      <c r="J11" s="74">
        <f t="shared" si="0"/>
        <v>41088.193068</v>
      </c>
      <c r="K11" s="74">
        <f t="shared" si="0"/>
        <v>41088.193068</v>
      </c>
      <c r="L11" s="78">
        <f t="shared" si="0"/>
        <v>41088.193068</v>
      </c>
    </row>
    <row r="12" spans="1:12" ht="15" thickBot="1">
      <c r="A12" s="131"/>
      <c r="B12" s="133"/>
      <c r="C12" s="135"/>
      <c r="D12" s="126"/>
      <c r="E12" s="86"/>
      <c r="F12" s="87"/>
      <c r="G12" s="87"/>
      <c r="H12" s="87"/>
      <c r="I12" s="87"/>
      <c r="J12" s="87"/>
      <c r="K12" s="87"/>
      <c r="L12" s="88"/>
    </row>
    <row r="13" spans="1:12" ht="15" thickBot="1">
      <c r="A13" s="118">
        <v>2</v>
      </c>
      <c r="B13" s="119" t="str">
        <f>PA!B25</f>
        <v>MOVIMENTO DE TERRA PARA FUNDAÇÕES</v>
      </c>
      <c r="C13" s="127">
        <f>PA!I25</f>
        <v>50287.729999999996</v>
      </c>
      <c r="D13" s="124">
        <f t="shared" ref="D13" si="1">C13/$C$82</f>
        <v>1.4870857114225127E-2</v>
      </c>
      <c r="E13" s="84">
        <v>1</v>
      </c>
      <c r="F13" s="75"/>
      <c r="G13" s="75"/>
      <c r="H13" s="75"/>
      <c r="I13" s="75"/>
      <c r="J13" s="75"/>
      <c r="K13" s="75"/>
      <c r="L13" s="77"/>
    </row>
    <row r="14" spans="1:12" ht="15" thickBot="1">
      <c r="A14" s="118"/>
      <c r="B14" s="119"/>
      <c r="C14" s="128"/>
      <c r="D14" s="125"/>
      <c r="E14" s="85">
        <f>E13*C13</f>
        <v>50287.729999999996</v>
      </c>
      <c r="F14" s="74"/>
      <c r="G14" s="74"/>
      <c r="H14" s="74"/>
      <c r="I14" s="74"/>
      <c r="J14" s="74"/>
      <c r="K14" s="74"/>
      <c r="L14" s="78"/>
    </row>
    <row r="15" spans="1:12" ht="15" thickBot="1">
      <c r="A15" s="118"/>
      <c r="B15" s="119"/>
      <c r="C15" s="129"/>
      <c r="D15" s="126"/>
      <c r="E15" s="86"/>
      <c r="F15" s="87"/>
      <c r="G15" s="87"/>
      <c r="H15" s="87"/>
      <c r="I15" s="87"/>
      <c r="J15" s="87"/>
      <c r="K15" s="87"/>
      <c r="L15" s="88"/>
    </row>
    <row r="16" spans="1:12" ht="15" thickBot="1">
      <c r="A16" s="130">
        <v>3</v>
      </c>
      <c r="B16" s="132" t="str">
        <f>PA!B40</f>
        <v>FUNDAÇÕES</v>
      </c>
      <c r="C16" s="134">
        <f>PA!I40</f>
        <v>173513.93</v>
      </c>
      <c r="D16" s="124">
        <f t="shared" ref="D16" si="2">C16/$C$82</f>
        <v>5.1310744397443687E-2</v>
      </c>
      <c r="E16" s="84">
        <v>0.4</v>
      </c>
      <c r="F16" s="75">
        <v>0.6</v>
      </c>
      <c r="G16" s="75"/>
      <c r="H16" s="75"/>
      <c r="I16" s="75"/>
      <c r="J16" s="75"/>
      <c r="K16" s="75"/>
      <c r="L16" s="77"/>
    </row>
    <row r="17" spans="1:12" ht="15" thickBot="1">
      <c r="A17" s="118"/>
      <c r="B17" s="119"/>
      <c r="C17" s="122"/>
      <c r="D17" s="125"/>
      <c r="E17" s="85">
        <f>E16*+$C$16</f>
        <v>69405.572</v>
      </c>
      <c r="F17" s="74">
        <f>F16*+$C$16</f>
        <v>104108.35799999999</v>
      </c>
      <c r="G17" s="74">
        <f>G16*+$C$16</f>
        <v>0</v>
      </c>
      <c r="H17" s="74"/>
      <c r="I17" s="74"/>
      <c r="J17" s="74"/>
      <c r="K17" s="74"/>
      <c r="L17" s="78">
        <f>L16*+$C$16</f>
        <v>0</v>
      </c>
    </row>
    <row r="18" spans="1:12" ht="12" customHeight="1" thickBot="1">
      <c r="A18" s="131"/>
      <c r="B18" s="133"/>
      <c r="C18" s="135"/>
      <c r="D18" s="126"/>
      <c r="E18" s="86"/>
      <c r="F18" s="87"/>
      <c r="G18" s="87"/>
      <c r="H18" s="87"/>
      <c r="I18" s="87"/>
      <c r="J18" s="87"/>
      <c r="K18" s="87"/>
      <c r="L18" s="88"/>
    </row>
    <row r="19" spans="1:12" ht="15" thickBot="1">
      <c r="A19" s="118">
        <v>4</v>
      </c>
      <c r="B19" s="119" t="str">
        <f>PA!B80</f>
        <v>SUPERESTRUTURA</v>
      </c>
      <c r="C19" s="121">
        <f>PA!I80</f>
        <v>418743.47</v>
      </c>
      <c r="D19" s="124">
        <f t="shared" ref="D19" si="3">C19/$C$82</f>
        <v>0.12382890040741183</v>
      </c>
      <c r="E19" s="84"/>
      <c r="F19" s="75">
        <v>0.25</v>
      </c>
      <c r="G19" s="75">
        <v>0.25</v>
      </c>
      <c r="H19" s="75">
        <v>0.25</v>
      </c>
      <c r="I19" s="75">
        <v>0.25</v>
      </c>
      <c r="J19" s="75"/>
      <c r="K19" s="75"/>
      <c r="L19" s="77"/>
    </row>
    <row r="20" spans="1:12" ht="15" thickBot="1">
      <c r="A20" s="118"/>
      <c r="B20" s="119"/>
      <c r="C20" s="122"/>
      <c r="D20" s="125"/>
      <c r="E20" s="85">
        <f>E19*+$C$19</f>
        <v>0</v>
      </c>
      <c r="F20" s="74">
        <f t="shared" ref="F20:I20" si="4">F19*+$C$19</f>
        <v>104685.86749999999</v>
      </c>
      <c r="G20" s="74">
        <f t="shared" si="4"/>
        <v>104685.86749999999</v>
      </c>
      <c r="H20" s="74">
        <f t="shared" si="4"/>
        <v>104685.86749999999</v>
      </c>
      <c r="I20" s="74">
        <f t="shared" si="4"/>
        <v>104685.86749999999</v>
      </c>
      <c r="J20" s="74"/>
      <c r="K20" s="74"/>
      <c r="L20" s="78">
        <f>L19*+$C$19</f>
        <v>0</v>
      </c>
    </row>
    <row r="21" spans="1:12" ht="15" thickBot="1">
      <c r="A21" s="118"/>
      <c r="B21" s="120"/>
      <c r="C21" s="123"/>
      <c r="D21" s="126"/>
      <c r="E21" s="86"/>
      <c r="F21" s="87"/>
      <c r="G21" s="87"/>
      <c r="H21" s="87"/>
      <c r="I21" s="87"/>
      <c r="J21" s="87"/>
      <c r="K21" s="87"/>
      <c r="L21" s="88">
        <f>L20*+$C$16</f>
        <v>0</v>
      </c>
    </row>
    <row r="22" spans="1:12" ht="15" thickBot="1">
      <c r="A22" s="118">
        <v>5</v>
      </c>
      <c r="B22" s="119" t="str">
        <f>PA!B120</f>
        <v>SISTEMA DE VEDAÇÃO VERTICAL</v>
      </c>
      <c r="C22" s="121">
        <f>PA!I120</f>
        <v>246016.15000000002</v>
      </c>
      <c r="D22" s="124">
        <f t="shared" ref="D22" si="5">C22/$C$82</f>
        <v>7.2750768715187125E-2</v>
      </c>
      <c r="E22" s="84"/>
      <c r="F22" s="75">
        <v>0.25</v>
      </c>
      <c r="G22" s="75">
        <v>0.25</v>
      </c>
      <c r="H22" s="75">
        <v>0.25</v>
      </c>
      <c r="I22" s="75">
        <v>0.25</v>
      </c>
      <c r="J22" s="75"/>
      <c r="K22" s="75"/>
      <c r="L22" s="77"/>
    </row>
    <row r="23" spans="1:12" ht="15" thickBot="1">
      <c r="A23" s="118"/>
      <c r="B23" s="119"/>
      <c r="C23" s="122"/>
      <c r="D23" s="125"/>
      <c r="E23" s="85">
        <f>E22*C22</f>
        <v>0</v>
      </c>
      <c r="F23" s="74">
        <f>F22*+$C$22</f>
        <v>61504.037500000006</v>
      </c>
      <c r="G23" s="74">
        <f t="shared" ref="G23:I23" si="6">G22*+$C$22</f>
        <v>61504.037500000006</v>
      </c>
      <c r="H23" s="74">
        <f t="shared" si="6"/>
        <v>61504.037500000006</v>
      </c>
      <c r="I23" s="74">
        <f t="shared" si="6"/>
        <v>61504.037500000006</v>
      </c>
      <c r="J23" s="74"/>
      <c r="K23" s="74"/>
      <c r="L23" s="78">
        <f>L22*+$C$22</f>
        <v>0</v>
      </c>
    </row>
    <row r="24" spans="1:12" ht="15" thickBot="1">
      <c r="A24" s="131"/>
      <c r="B24" s="155"/>
      <c r="C24" s="135"/>
      <c r="D24" s="126"/>
      <c r="E24" s="86">
        <f>E23*+$C$16</f>
        <v>0</v>
      </c>
      <c r="F24" s="87"/>
      <c r="G24" s="87"/>
      <c r="H24" s="87"/>
      <c r="I24" s="87"/>
      <c r="J24" s="87"/>
      <c r="K24" s="87"/>
      <c r="L24" s="88"/>
    </row>
    <row r="25" spans="1:12" ht="15" thickBot="1">
      <c r="A25" s="118">
        <v>6</v>
      </c>
      <c r="B25" s="147" t="str">
        <f>PA!B135</f>
        <v>ESQUADRIAS</v>
      </c>
      <c r="C25" s="121">
        <f>PA!I135</f>
        <v>287023.93000000005</v>
      </c>
      <c r="D25" s="124">
        <f t="shared" ref="D25" si="7">C25/$C$82</f>
        <v>8.4877401533005284E-2</v>
      </c>
      <c r="E25" s="84"/>
      <c r="F25" s="75"/>
      <c r="G25" s="75"/>
      <c r="H25" s="75"/>
      <c r="I25" s="75">
        <v>0.3</v>
      </c>
      <c r="J25" s="75">
        <v>0.7</v>
      </c>
      <c r="K25" s="75"/>
      <c r="L25" s="77"/>
    </row>
    <row r="26" spans="1:12" ht="15" thickBot="1">
      <c r="A26" s="118"/>
      <c r="B26" s="119"/>
      <c r="C26" s="122"/>
      <c r="D26" s="125"/>
      <c r="E26" s="85">
        <f>E25*+$C$25</f>
        <v>0</v>
      </c>
      <c r="F26" s="74">
        <f>F25*+$C$25</f>
        <v>0</v>
      </c>
      <c r="G26" s="74">
        <f>G25*+$C$25</f>
        <v>0</v>
      </c>
      <c r="H26" s="74"/>
      <c r="I26" s="74">
        <f>I25*+$C$25</f>
        <v>86107.179000000018</v>
      </c>
      <c r="J26" s="74">
        <f>J25*+$C$25</f>
        <v>200916.75100000002</v>
      </c>
      <c r="K26" s="74"/>
      <c r="L26" s="78">
        <f>L25*+$C$25</f>
        <v>0</v>
      </c>
    </row>
    <row r="27" spans="1:12" ht="15" thickBot="1">
      <c r="A27" s="118"/>
      <c r="B27" s="120"/>
      <c r="C27" s="123"/>
      <c r="D27" s="126"/>
      <c r="E27" s="86"/>
      <c r="F27" s="87"/>
      <c r="G27" s="87"/>
      <c r="H27" s="87"/>
      <c r="I27" s="87"/>
      <c r="J27" s="87"/>
      <c r="K27" s="87"/>
      <c r="L27" s="88"/>
    </row>
    <row r="28" spans="1:12">
      <c r="A28" s="131">
        <v>7</v>
      </c>
      <c r="B28" s="149" t="str">
        <f>PA!B180</f>
        <v>SISTEMAS DE COBERTURA</v>
      </c>
      <c r="C28" s="152">
        <f>PA!I180</f>
        <v>292318.02</v>
      </c>
      <c r="D28" s="124">
        <f t="shared" ref="D28" si="8">C28/$C$82</f>
        <v>8.644294557207502E-2</v>
      </c>
      <c r="E28" s="84"/>
      <c r="F28" s="75"/>
      <c r="G28" s="75"/>
      <c r="H28" s="75">
        <v>0.25</v>
      </c>
      <c r="I28" s="75">
        <v>0.25</v>
      </c>
      <c r="J28" s="75">
        <v>0.5</v>
      </c>
      <c r="K28" s="75"/>
      <c r="L28" s="77"/>
    </row>
    <row r="29" spans="1:12">
      <c r="A29" s="148"/>
      <c r="B29" s="150"/>
      <c r="C29" s="153"/>
      <c r="D29" s="125"/>
      <c r="E29" s="85">
        <f t="shared" ref="E29:J29" si="9">E28*$C$28</f>
        <v>0</v>
      </c>
      <c r="F29" s="74">
        <f t="shared" si="9"/>
        <v>0</v>
      </c>
      <c r="G29" s="74">
        <f t="shared" si="9"/>
        <v>0</v>
      </c>
      <c r="H29" s="74">
        <f t="shared" si="9"/>
        <v>73079.505000000005</v>
      </c>
      <c r="I29" s="74">
        <f t="shared" si="9"/>
        <v>73079.505000000005</v>
      </c>
      <c r="J29" s="74">
        <f t="shared" si="9"/>
        <v>146159.01</v>
      </c>
      <c r="K29" s="74"/>
      <c r="L29" s="78"/>
    </row>
    <row r="30" spans="1:12" ht="15" thickBot="1">
      <c r="A30" s="130"/>
      <c r="B30" s="151"/>
      <c r="C30" s="154"/>
      <c r="D30" s="126"/>
      <c r="E30" s="86"/>
      <c r="F30" s="87"/>
      <c r="G30" s="87"/>
      <c r="H30" s="87"/>
      <c r="I30" s="87"/>
      <c r="J30" s="87"/>
      <c r="K30" s="87"/>
      <c r="L30" s="88"/>
    </row>
    <row r="31" spans="1:12">
      <c r="A31" s="148">
        <v>8</v>
      </c>
      <c r="B31" s="150" t="str">
        <f>PA!B187</f>
        <v>IMPERMEABILIZAÇÃO</v>
      </c>
      <c r="C31" s="153">
        <f>PA!I187</f>
        <v>27174</v>
      </c>
      <c r="D31" s="124">
        <f t="shared" ref="D31" si="10">C31/$C$82</f>
        <v>8.0357707779204514E-3</v>
      </c>
      <c r="E31" s="84"/>
      <c r="F31" s="75">
        <v>0.4</v>
      </c>
      <c r="G31" s="75">
        <v>0.6</v>
      </c>
      <c r="H31" s="75"/>
      <c r="I31" s="75"/>
      <c r="J31" s="75"/>
      <c r="K31" s="75"/>
      <c r="L31" s="77"/>
    </row>
    <row r="32" spans="1:12">
      <c r="A32" s="148"/>
      <c r="B32" s="150"/>
      <c r="C32" s="153"/>
      <c r="D32" s="125"/>
      <c r="E32" s="85"/>
      <c r="F32" s="74">
        <f>F31*$C$31</f>
        <v>10869.6</v>
      </c>
      <c r="G32" s="74">
        <f>G31*$C$31</f>
        <v>16304.4</v>
      </c>
      <c r="H32" s="74"/>
      <c r="I32" s="74"/>
      <c r="J32" s="74"/>
      <c r="K32" s="74"/>
      <c r="L32" s="78">
        <f>L31*$C$31</f>
        <v>0</v>
      </c>
    </row>
    <row r="33" spans="1:12" ht="15" thickBot="1">
      <c r="A33" s="148"/>
      <c r="B33" s="150"/>
      <c r="C33" s="153"/>
      <c r="D33" s="126"/>
      <c r="E33" s="86"/>
      <c r="F33" s="87"/>
      <c r="G33" s="87"/>
      <c r="H33" s="87"/>
      <c r="I33" s="87"/>
      <c r="J33" s="87"/>
      <c r="K33" s="87"/>
      <c r="L33" s="88"/>
    </row>
    <row r="34" spans="1:12">
      <c r="A34" s="131">
        <v>9</v>
      </c>
      <c r="B34" s="149" t="str">
        <f>PA!B190</f>
        <v>REVESTIMENTOS INTERNO E EXTERNO</v>
      </c>
      <c r="C34" s="152">
        <f>PA!I190</f>
        <v>339233.33</v>
      </c>
      <c r="D34" s="124">
        <f t="shared" ref="D34" si="11">C34/$C$82</f>
        <v>0.10031652609518825</v>
      </c>
      <c r="E34" s="84"/>
      <c r="F34" s="75"/>
      <c r="G34" s="75"/>
      <c r="H34" s="75">
        <v>0.25</v>
      </c>
      <c r="I34" s="75">
        <v>0.25</v>
      </c>
      <c r="J34" s="75">
        <v>0.5</v>
      </c>
      <c r="K34" s="75"/>
      <c r="L34" s="77"/>
    </row>
    <row r="35" spans="1:12">
      <c r="A35" s="148"/>
      <c r="B35" s="150"/>
      <c r="C35" s="153"/>
      <c r="D35" s="125"/>
      <c r="E35" s="85"/>
      <c r="F35" s="74"/>
      <c r="G35" s="74"/>
      <c r="H35" s="74">
        <f>H34*$C$34</f>
        <v>84808.332500000004</v>
      </c>
      <c r="I35" s="74">
        <f t="shared" ref="I35:J35" si="12">I34*$C$34</f>
        <v>84808.332500000004</v>
      </c>
      <c r="J35" s="74">
        <f t="shared" si="12"/>
        <v>169616.66500000001</v>
      </c>
      <c r="K35" s="74"/>
      <c r="L35" s="78"/>
    </row>
    <row r="36" spans="1:12" ht="15" thickBot="1">
      <c r="A36" s="130"/>
      <c r="B36" s="151"/>
      <c r="C36" s="154"/>
      <c r="D36" s="126"/>
      <c r="E36" s="86"/>
      <c r="F36" s="87"/>
      <c r="G36" s="87"/>
      <c r="H36" s="87"/>
      <c r="I36" s="87"/>
      <c r="J36" s="87"/>
      <c r="K36" s="87"/>
      <c r="L36" s="88"/>
    </row>
    <row r="37" spans="1:12">
      <c r="A37" s="131">
        <v>10</v>
      </c>
      <c r="B37" s="149" t="str">
        <f>PA!B207</f>
        <v>SISTEMAS DE PISOS</v>
      </c>
      <c r="C37" s="152">
        <f>PA!I207</f>
        <v>183103.72</v>
      </c>
      <c r="D37" s="124">
        <f t="shared" ref="D37" si="13">C37/$C$82</f>
        <v>5.4146593159068543E-2</v>
      </c>
      <c r="E37" s="84"/>
      <c r="F37" s="75"/>
      <c r="G37" s="75"/>
      <c r="H37" s="75">
        <v>0.25</v>
      </c>
      <c r="I37" s="75">
        <v>0.25</v>
      </c>
      <c r="J37" s="75">
        <v>0.5</v>
      </c>
      <c r="K37" s="75"/>
      <c r="L37" s="77"/>
    </row>
    <row r="38" spans="1:12">
      <c r="A38" s="148"/>
      <c r="B38" s="150"/>
      <c r="C38" s="153"/>
      <c r="D38" s="125"/>
      <c r="E38" s="85"/>
      <c r="F38" s="74"/>
      <c r="G38" s="74"/>
      <c r="H38" s="74">
        <f>H37*$C$37</f>
        <v>45775.93</v>
      </c>
      <c r="I38" s="74">
        <f t="shared" ref="I38:J38" si="14">I37*$C$37</f>
        <v>45775.93</v>
      </c>
      <c r="J38" s="74">
        <f t="shared" si="14"/>
        <v>91551.86</v>
      </c>
      <c r="K38" s="74"/>
      <c r="L38" s="78"/>
    </row>
    <row r="39" spans="1:12" ht="15" thickBot="1">
      <c r="A39" s="130"/>
      <c r="B39" s="151"/>
      <c r="C39" s="154"/>
      <c r="D39" s="126"/>
      <c r="E39" s="86"/>
      <c r="F39" s="87"/>
      <c r="G39" s="87"/>
      <c r="H39" s="87"/>
      <c r="I39" s="87"/>
      <c r="J39" s="87"/>
      <c r="K39" s="87"/>
      <c r="L39" s="88"/>
    </row>
    <row r="40" spans="1:12">
      <c r="A40" s="131">
        <v>11</v>
      </c>
      <c r="B40" s="149" t="str">
        <f>PA!B229</f>
        <v>PINTURAS E ACABAMENTOS</v>
      </c>
      <c r="C40" s="152">
        <f>PA!I229</f>
        <v>160564.09000000003</v>
      </c>
      <c r="D40" s="124">
        <f t="shared" ref="D40" si="15">C40/$C$82</f>
        <v>4.7481277044431801E-2</v>
      </c>
      <c r="E40" s="84"/>
      <c r="F40" s="75"/>
      <c r="G40" s="75"/>
      <c r="H40" s="75"/>
      <c r="I40" s="75">
        <v>0.25</v>
      </c>
      <c r="J40" s="75">
        <v>0.25</v>
      </c>
      <c r="K40" s="75">
        <v>0.5</v>
      </c>
      <c r="L40" s="77"/>
    </row>
    <row r="41" spans="1:12">
      <c r="A41" s="148"/>
      <c r="B41" s="150"/>
      <c r="C41" s="153"/>
      <c r="D41" s="125"/>
      <c r="E41" s="85"/>
      <c r="F41" s="74"/>
      <c r="G41" s="74"/>
      <c r="H41" s="74"/>
      <c r="I41" s="74">
        <f>I40*$C$40</f>
        <v>40141.022500000006</v>
      </c>
      <c r="J41" s="74">
        <f t="shared" ref="J41:K41" si="16">J40*$C$40</f>
        <v>40141.022500000006</v>
      </c>
      <c r="K41" s="74">
        <f t="shared" si="16"/>
        <v>80282.045000000013</v>
      </c>
      <c r="L41" s="78"/>
    </row>
    <row r="42" spans="1:12" ht="15" thickBot="1">
      <c r="A42" s="130"/>
      <c r="B42" s="151"/>
      <c r="C42" s="154"/>
      <c r="D42" s="126"/>
      <c r="E42" s="86"/>
      <c r="F42" s="87"/>
      <c r="G42" s="87"/>
      <c r="H42" s="87"/>
      <c r="I42" s="87"/>
      <c r="J42" s="87"/>
      <c r="K42" s="87"/>
      <c r="L42" s="88"/>
    </row>
    <row r="43" spans="1:12">
      <c r="A43" s="131">
        <v>12</v>
      </c>
      <c r="B43" s="149" t="str">
        <f>PA!B246</f>
        <v>INSTALAÇÃO HIDRÁULICA</v>
      </c>
      <c r="C43" s="152">
        <f>PA!I246</f>
        <v>97347.639999999985</v>
      </c>
      <c r="D43" s="124">
        <f t="shared" ref="D43" si="17">C43/$C$82</f>
        <v>2.8787198086830057E-2</v>
      </c>
      <c r="E43" s="84"/>
      <c r="F43" s="75"/>
      <c r="G43" s="75"/>
      <c r="H43" s="75">
        <v>0.25</v>
      </c>
      <c r="I43" s="75">
        <v>0.25</v>
      </c>
      <c r="J43" s="75">
        <v>0.25</v>
      </c>
      <c r="K43" s="75">
        <v>0.25</v>
      </c>
      <c r="L43" s="77"/>
    </row>
    <row r="44" spans="1:12">
      <c r="A44" s="148"/>
      <c r="B44" s="150"/>
      <c r="C44" s="153"/>
      <c r="D44" s="125"/>
      <c r="E44" s="85"/>
      <c r="F44" s="74"/>
      <c r="G44" s="74"/>
      <c r="H44" s="74">
        <f>H43*$C$43</f>
        <v>24336.909999999996</v>
      </c>
      <c r="I44" s="74">
        <f t="shared" ref="I44:K44" si="18">I43*$C$43</f>
        <v>24336.909999999996</v>
      </c>
      <c r="J44" s="74">
        <f t="shared" si="18"/>
        <v>24336.909999999996</v>
      </c>
      <c r="K44" s="74">
        <f t="shared" si="18"/>
        <v>24336.909999999996</v>
      </c>
      <c r="L44" s="78"/>
    </row>
    <row r="45" spans="1:12" ht="15" thickBot="1">
      <c r="A45" s="130"/>
      <c r="B45" s="151"/>
      <c r="C45" s="154"/>
      <c r="D45" s="126"/>
      <c r="E45" s="86"/>
      <c r="F45" s="87"/>
      <c r="G45" s="87"/>
      <c r="H45" s="87"/>
      <c r="I45" s="87"/>
      <c r="J45" s="87"/>
      <c r="K45" s="87"/>
      <c r="L45" s="88"/>
    </row>
    <row r="46" spans="1:12">
      <c r="A46" s="131">
        <v>13</v>
      </c>
      <c r="B46" s="149" t="str">
        <f>PA!B299</f>
        <v>DRENAGEM DE ÁGUAS PLUVIAIS</v>
      </c>
      <c r="C46" s="152">
        <f>PA!I299</f>
        <v>22511.59</v>
      </c>
      <c r="D46" s="124">
        <f t="shared" ref="D46" si="19">C46/$C$82</f>
        <v>6.6570242543065533E-3</v>
      </c>
      <c r="E46" s="84"/>
      <c r="F46" s="75"/>
      <c r="G46" s="75"/>
      <c r="H46" s="75"/>
      <c r="I46" s="75"/>
      <c r="J46" s="75">
        <v>0.5</v>
      </c>
      <c r="K46" s="75">
        <v>0.5</v>
      </c>
      <c r="L46" s="77"/>
    </row>
    <row r="47" spans="1:12">
      <c r="A47" s="148"/>
      <c r="B47" s="150"/>
      <c r="C47" s="153"/>
      <c r="D47" s="125"/>
      <c r="E47" s="85"/>
      <c r="F47" s="74"/>
      <c r="G47" s="74"/>
      <c r="H47" s="74"/>
      <c r="I47" s="74"/>
      <c r="J47" s="74">
        <f>J46*$C$46</f>
        <v>11255.795</v>
      </c>
      <c r="K47" s="74">
        <f>K46*$C$46</f>
        <v>11255.795</v>
      </c>
      <c r="L47" s="78"/>
    </row>
    <row r="48" spans="1:12" ht="15" thickBot="1">
      <c r="A48" s="130"/>
      <c r="B48" s="151"/>
      <c r="C48" s="154"/>
      <c r="D48" s="126"/>
      <c r="E48" s="86"/>
      <c r="F48" s="87"/>
      <c r="G48" s="87"/>
      <c r="H48" s="87"/>
      <c r="I48" s="87"/>
      <c r="J48" s="87"/>
      <c r="K48" s="87"/>
      <c r="L48" s="88"/>
    </row>
    <row r="49" spans="1:12">
      <c r="A49" s="131">
        <v>14</v>
      </c>
      <c r="B49" s="149" t="str">
        <f>PA!B310</f>
        <v>INSTALAÇÃO SANITÁRIA</v>
      </c>
      <c r="C49" s="152">
        <f>PA!I310</f>
        <v>79627.629999999976</v>
      </c>
      <c r="D49" s="124">
        <f t="shared" ref="D49" si="20">C49/$C$82</f>
        <v>2.3547117916724137E-2</v>
      </c>
      <c r="E49" s="84"/>
      <c r="F49" s="75"/>
      <c r="G49" s="75"/>
      <c r="H49" s="75"/>
      <c r="I49" s="75">
        <v>0.6</v>
      </c>
      <c r="J49" s="75">
        <v>0.4</v>
      </c>
      <c r="K49" s="75"/>
      <c r="L49" s="77"/>
    </row>
    <row r="50" spans="1:12">
      <c r="A50" s="148"/>
      <c r="B50" s="150"/>
      <c r="C50" s="153"/>
      <c r="D50" s="125"/>
      <c r="E50" s="85"/>
      <c r="F50" s="74"/>
      <c r="G50" s="74"/>
      <c r="H50" s="74"/>
      <c r="I50" s="74">
        <f>I49*$C$49</f>
        <v>47776.577999999987</v>
      </c>
      <c r="J50" s="74">
        <f>J49*$C$49</f>
        <v>31851.051999999992</v>
      </c>
      <c r="K50" s="74"/>
      <c r="L50" s="78"/>
    </row>
    <row r="51" spans="1:12" ht="15" thickBot="1">
      <c r="A51" s="130"/>
      <c r="B51" s="151"/>
      <c r="C51" s="154"/>
      <c r="D51" s="126"/>
      <c r="E51" s="86"/>
      <c r="F51" s="87"/>
      <c r="G51" s="87"/>
      <c r="H51" s="87"/>
      <c r="I51" s="87"/>
      <c r="J51" s="87"/>
      <c r="K51" s="87"/>
      <c r="L51" s="88"/>
    </row>
    <row r="52" spans="1:12">
      <c r="A52" s="131">
        <v>15</v>
      </c>
      <c r="B52" s="149" t="str">
        <f>PA!B345</f>
        <v>LOUÇAS, ACESSÓRIOS E METAIS</v>
      </c>
      <c r="C52" s="152">
        <f>PA!I345</f>
        <v>71259.789999999994</v>
      </c>
      <c r="D52" s="124">
        <f t="shared" ref="D52" si="21">C52/$C$82</f>
        <v>2.1072618610537573E-2</v>
      </c>
      <c r="E52" s="84"/>
      <c r="F52" s="75"/>
      <c r="G52" s="75"/>
      <c r="H52" s="75"/>
      <c r="I52" s="75"/>
      <c r="J52" s="75"/>
      <c r="K52" s="75">
        <v>0.6</v>
      </c>
      <c r="L52" s="77">
        <v>0.4</v>
      </c>
    </row>
    <row r="53" spans="1:12">
      <c r="A53" s="148"/>
      <c r="B53" s="150"/>
      <c r="C53" s="153"/>
      <c r="D53" s="125"/>
      <c r="E53" s="85"/>
      <c r="F53" s="74"/>
      <c r="G53" s="74"/>
      <c r="H53" s="74"/>
      <c r="I53" s="74"/>
      <c r="J53" s="74"/>
      <c r="K53" s="74">
        <f>K52*$C$52</f>
        <v>42755.873999999996</v>
      </c>
      <c r="L53" s="78">
        <f>L52*$C$52</f>
        <v>28503.915999999997</v>
      </c>
    </row>
    <row r="54" spans="1:12" ht="15" thickBot="1">
      <c r="A54" s="130"/>
      <c r="B54" s="151"/>
      <c r="C54" s="154"/>
      <c r="D54" s="126"/>
      <c r="E54" s="86"/>
      <c r="F54" s="87"/>
      <c r="G54" s="87"/>
      <c r="H54" s="87"/>
      <c r="I54" s="87"/>
      <c r="J54" s="87"/>
      <c r="K54" s="87"/>
      <c r="L54" s="88"/>
    </row>
    <row r="55" spans="1:12">
      <c r="A55" s="131">
        <v>16</v>
      </c>
      <c r="B55" s="149" t="str">
        <f>PA!B380</f>
        <v>INSTALAÇÃO DE GÁS COMBUSTÍVEL</v>
      </c>
      <c r="C55" s="152">
        <f>PA!I380</f>
        <v>4442.8199999999988</v>
      </c>
      <c r="D55" s="124">
        <f t="shared" ref="D55" si="22">C55/$C$82</f>
        <v>1.3138103749010279E-3</v>
      </c>
      <c r="E55" s="84"/>
      <c r="F55" s="75"/>
      <c r="G55" s="75"/>
      <c r="H55" s="75"/>
      <c r="I55" s="75"/>
      <c r="J55" s="75"/>
      <c r="K55" s="75">
        <v>0.6</v>
      </c>
      <c r="L55" s="77">
        <v>0.4</v>
      </c>
    </row>
    <row r="56" spans="1:12">
      <c r="A56" s="148"/>
      <c r="B56" s="150"/>
      <c r="C56" s="153"/>
      <c r="D56" s="125"/>
      <c r="E56" s="85"/>
      <c r="F56" s="74"/>
      <c r="G56" s="74"/>
      <c r="H56" s="74"/>
      <c r="I56" s="74"/>
      <c r="J56" s="74"/>
      <c r="K56" s="74">
        <f>K55*$C$55</f>
        <v>2665.6919999999991</v>
      </c>
      <c r="L56" s="78">
        <f>L55*$C$55</f>
        <v>1777.1279999999997</v>
      </c>
    </row>
    <row r="57" spans="1:12" ht="15" thickBot="1">
      <c r="A57" s="130"/>
      <c r="B57" s="151"/>
      <c r="C57" s="154"/>
      <c r="D57" s="126"/>
      <c r="E57" s="86"/>
      <c r="F57" s="87"/>
      <c r="G57" s="87"/>
      <c r="H57" s="87"/>
      <c r="I57" s="87"/>
      <c r="J57" s="87"/>
      <c r="K57" s="87"/>
      <c r="L57" s="88"/>
    </row>
    <row r="58" spans="1:12">
      <c r="A58" s="131">
        <v>17</v>
      </c>
      <c r="B58" s="149" t="str">
        <f>PA!B394</f>
        <v>SISTEMA DE PROTEÇÃO CONTRA INCÊNDIO</v>
      </c>
      <c r="C58" s="152">
        <f>PA!I394</f>
        <v>44721.369999999995</v>
      </c>
      <c r="D58" s="124">
        <f t="shared" ref="D58" si="23">C58/$C$82</f>
        <v>1.3224798638204471E-2</v>
      </c>
      <c r="E58" s="84"/>
      <c r="F58" s="75"/>
      <c r="G58" s="75"/>
      <c r="H58" s="75"/>
      <c r="I58" s="75"/>
      <c r="J58" s="75"/>
      <c r="K58" s="75">
        <v>0.6</v>
      </c>
      <c r="L58" s="77">
        <v>0.4</v>
      </c>
    </row>
    <row r="59" spans="1:12">
      <c r="A59" s="148"/>
      <c r="B59" s="150"/>
      <c r="C59" s="153"/>
      <c r="D59" s="125"/>
      <c r="E59" s="85"/>
      <c r="F59" s="74"/>
      <c r="G59" s="74"/>
      <c r="H59" s="74"/>
      <c r="I59" s="74"/>
      <c r="J59" s="74"/>
      <c r="K59" s="74">
        <f>K58*$C$58</f>
        <v>26832.821999999996</v>
      </c>
      <c r="L59" s="78">
        <f>L58*$C$58</f>
        <v>17888.547999999999</v>
      </c>
    </row>
    <row r="60" spans="1:12" ht="15" thickBot="1">
      <c r="A60" s="130"/>
      <c r="B60" s="151"/>
      <c r="C60" s="154"/>
      <c r="D60" s="126"/>
      <c r="E60" s="86"/>
      <c r="F60" s="87"/>
      <c r="G60" s="87"/>
      <c r="H60" s="87"/>
      <c r="I60" s="87"/>
      <c r="J60" s="87"/>
      <c r="K60" s="87"/>
      <c r="L60" s="88"/>
    </row>
    <row r="61" spans="1:12">
      <c r="A61" s="131">
        <v>18</v>
      </c>
      <c r="B61" s="149" t="str">
        <f>PA!B420</f>
        <v>INSTALAÇÃO ELÉTRICA - 110V</v>
      </c>
      <c r="C61" s="152">
        <f>PA!I420</f>
        <v>302071.13000000006</v>
      </c>
      <c r="D61" s="124">
        <f t="shared" ref="D61" si="24">C61/$C$82</f>
        <v>8.9327090575822859E-2</v>
      </c>
      <c r="E61" s="84"/>
      <c r="F61" s="75"/>
      <c r="G61" s="75"/>
      <c r="H61" s="75">
        <v>0.2</v>
      </c>
      <c r="I61" s="75">
        <v>0.3</v>
      </c>
      <c r="J61" s="75">
        <v>0.15</v>
      </c>
      <c r="K61" s="75">
        <v>0.15</v>
      </c>
      <c r="L61" s="77">
        <v>0.2</v>
      </c>
    </row>
    <row r="62" spans="1:12">
      <c r="A62" s="148"/>
      <c r="B62" s="150"/>
      <c r="C62" s="153"/>
      <c r="D62" s="125"/>
      <c r="E62" s="85"/>
      <c r="F62" s="74"/>
      <c r="G62" s="74"/>
      <c r="H62" s="74">
        <f>H61*$C$61</f>
        <v>60414.226000000017</v>
      </c>
      <c r="I62" s="74">
        <f t="shared" ref="I62:L62" si="25">I61*$C$61</f>
        <v>90621.339000000022</v>
      </c>
      <c r="J62" s="74">
        <f t="shared" si="25"/>
        <v>45310.669500000011</v>
      </c>
      <c r="K62" s="74">
        <f t="shared" si="25"/>
        <v>45310.669500000011</v>
      </c>
      <c r="L62" s="78">
        <f t="shared" si="25"/>
        <v>60414.226000000017</v>
      </c>
    </row>
    <row r="63" spans="1:12" ht="15" thickBot="1">
      <c r="A63" s="130"/>
      <c r="B63" s="151"/>
      <c r="C63" s="154"/>
      <c r="D63" s="126"/>
      <c r="E63" s="86"/>
      <c r="F63" s="87"/>
      <c r="G63" s="87"/>
      <c r="H63" s="87"/>
      <c r="I63" s="87"/>
      <c r="J63" s="87"/>
      <c r="K63" s="87"/>
      <c r="L63" s="88"/>
    </row>
    <row r="64" spans="1:12">
      <c r="A64" s="131">
        <v>19</v>
      </c>
      <c r="B64" s="149" t="str">
        <f>PA!B481</f>
        <v>INSTALAÇÕES DE CLIMATIZAÇÃO</v>
      </c>
      <c r="C64" s="152">
        <f>PA!I481</f>
        <v>16451.690000000002</v>
      </c>
      <c r="D64" s="124">
        <f t="shared" ref="D64" si="26">C64/$C$82</f>
        <v>4.8650183907192959E-3</v>
      </c>
      <c r="E64" s="84"/>
      <c r="F64" s="75"/>
      <c r="G64" s="75"/>
      <c r="H64" s="75"/>
      <c r="I64" s="75"/>
      <c r="J64" s="75"/>
      <c r="K64" s="75">
        <v>0.6</v>
      </c>
      <c r="L64" s="77">
        <v>0.4</v>
      </c>
    </row>
    <row r="65" spans="1:12">
      <c r="A65" s="148"/>
      <c r="B65" s="150"/>
      <c r="C65" s="153"/>
      <c r="D65" s="125"/>
      <c r="E65" s="85"/>
      <c r="F65" s="74"/>
      <c r="G65" s="74"/>
      <c r="H65" s="74"/>
      <c r="I65" s="74"/>
      <c r="J65" s="74"/>
      <c r="K65" s="74">
        <f>K64*$C$64</f>
        <v>9871.014000000001</v>
      </c>
      <c r="L65" s="78">
        <f>L64*$C$64</f>
        <v>6580.6760000000013</v>
      </c>
    </row>
    <row r="66" spans="1:12" ht="15" thickBot="1">
      <c r="A66" s="130"/>
      <c r="B66" s="151"/>
      <c r="C66" s="154"/>
      <c r="D66" s="126"/>
      <c r="E66" s="86"/>
      <c r="F66" s="87"/>
      <c r="G66" s="87"/>
      <c r="H66" s="87"/>
      <c r="I66" s="87"/>
      <c r="J66" s="87"/>
      <c r="K66" s="87"/>
      <c r="L66" s="88"/>
    </row>
    <row r="67" spans="1:12">
      <c r="A67" s="131">
        <v>20</v>
      </c>
      <c r="B67" s="149" t="str">
        <f>PA!B493</f>
        <v>INSTALAÇÕES DE CABEAMENTO ESTRUTURADO</v>
      </c>
      <c r="C67" s="152">
        <f>PA!I493</f>
        <v>39421.700000000004</v>
      </c>
      <c r="D67" s="124">
        <f t="shared" ref="D67" si="27">C67/$C$82</f>
        <v>1.1657604507100416E-2</v>
      </c>
      <c r="E67" s="84"/>
      <c r="F67" s="75"/>
      <c r="G67" s="75"/>
      <c r="H67" s="75"/>
      <c r="I67" s="75"/>
      <c r="J67" s="75">
        <v>0.5</v>
      </c>
      <c r="K67" s="75">
        <v>0.25</v>
      </c>
      <c r="L67" s="77">
        <v>0.25</v>
      </c>
    </row>
    <row r="68" spans="1:12">
      <c r="A68" s="148"/>
      <c r="B68" s="150"/>
      <c r="C68" s="153"/>
      <c r="D68" s="125"/>
      <c r="E68" s="85"/>
      <c r="F68" s="74"/>
      <c r="G68" s="74"/>
      <c r="H68" s="74"/>
      <c r="I68" s="74"/>
      <c r="J68" s="74">
        <f>J67*$C$67</f>
        <v>19710.850000000002</v>
      </c>
      <c r="K68" s="74">
        <f t="shared" ref="K68:L68" si="28">K67*$C$67</f>
        <v>9855.4250000000011</v>
      </c>
      <c r="L68" s="78">
        <f t="shared" si="28"/>
        <v>9855.4250000000011</v>
      </c>
    </row>
    <row r="69" spans="1:12" ht="15" thickBot="1">
      <c r="A69" s="130"/>
      <c r="B69" s="151"/>
      <c r="C69" s="154"/>
      <c r="D69" s="126"/>
      <c r="E69" s="86"/>
      <c r="F69" s="87"/>
      <c r="G69" s="87"/>
      <c r="H69" s="87"/>
      <c r="I69" s="87"/>
      <c r="J69" s="87"/>
      <c r="K69" s="87"/>
      <c r="L69" s="88"/>
    </row>
    <row r="70" spans="1:12">
      <c r="A70" s="131">
        <v>21</v>
      </c>
      <c r="B70" s="149" t="str">
        <f>PA!B519</f>
        <v>SISTEMA DE EXAUSTÃO MECÂNICA</v>
      </c>
      <c r="C70" s="152">
        <f>PA!I519</f>
        <v>11824.07</v>
      </c>
      <c r="D70" s="124">
        <f t="shared" ref="D70" si="29">C70/$C$82</f>
        <v>3.4965598065093795E-3</v>
      </c>
      <c r="E70" s="84"/>
      <c r="F70" s="75"/>
      <c r="G70" s="75"/>
      <c r="H70" s="75"/>
      <c r="I70" s="75"/>
      <c r="J70" s="75"/>
      <c r="K70" s="75">
        <v>0.5</v>
      </c>
      <c r="L70" s="77">
        <v>0.5</v>
      </c>
    </row>
    <row r="71" spans="1:12">
      <c r="A71" s="148"/>
      <c r="B71" s="150"/>
      <c r="C71" s="153"/>
      <c r="D71" s="125"/>
      <c r="E71" s="85"/>
      <c r="F71" s="74"/>
      <c r="G71" s="74"/>
      <c r="H71" s="74"/>
      <c r="I71" s="74"/>
      <c r="J71" s="74"/>
      <c r="K71" s="74">
        <f>K70*$C$70</f>
        <v>5912.0349999999999</v>
      </c>
      <c r="L71" s="78">
        <f>L70*$C$70</f>
        <v>5912.0349999999999</v>
      </c>
    </row>
    <row r="72" spans="1:12" ht="15" thickBot="1">
      <c r="A72" s="130"/>
      <c r="B72" s="151"/>
      <c r="C72" s="154"/>
      <c r="D72" s="126"/>
      <c r="E72" s="86"/>
      <c r="F72" s="87"/>
      <c r="G72" s="87"/>
      <c r="H72" s="87"/>
      <c r="I72" s="87"/>
      <c r="J72" s="87"/>
      <c r="K72" s="87"/>
      <c r="L72" s="88"/>
    </row>
    <row r="73" spans="1:12">
      <c r="A73" s="131">
        <v>22</v>
      </c>
      <c r="B73" s="149" t="str">
        <f>PA!B522</f>
        <v>SISTEMA DE PROTEÇÃO CONTRA DESCARGAS ATMOSFÉRICAS (SPDA)</v>
      </c>
      <c r="C73" s="152">
        <f>PA!I522</f>
        <v>52901.91</v>
      </c>
      <c r="D73" s="124">
        <f t="shared" ref="D73" si="30">C73/$C$82</f>
        <v>1.5643910446536312E-2</v>
      </c>
      <c r="E73" s="84"/>
      <c r="F73" s="75"/>
      <c r="G73" s="75"/>
      <c r="H73" s="75"/>
      <c r="I73" s="75"/>
      <c r="J73" s="75"/>
      <c r="K73" s="75">
        <v>0.5</v>
      </c>
      <c r="L73" s="77">
        <v>0.5</v>
      </c>
    </row>
    <row r="74" spans="1:12">
      <c r="A74" s="148"/>
      <c r="B74" s="150"/>
      <c r="C74" s="153"/>
      <c r="D74" s="125"/>
      <c r="E74" s="85"/>
      <c r="F74" s="74"/>
      <c r="G74" s="74"/>
      <c r="H74" s="74"/>
      <c r="I74" s="74"/>
      <c r="J74" s="74"/>
      <c r="K74" s="74">
        <f>K73*$C$73</f>
        <v>26450.955000000002</v>
      </c>
      <c r="L74" s="78">
        <f>L73*$C$73</f>
        <v>26450.955000000002</v>
      </c>
    </row>
    <row r="75" spans="1:12" ht="15" thickBot="1">
      <c r="A75" s="130"/>
      <c r="B75" s="151"/>
      <c r="C75" s="154"/>
      <c r="D75" s="126"/>
      <c r="E75" s="86"/>
      <c r="F75" s="87"/>
      <c r="G75" s="87"/>
      <c r="H75" s="87"/>
      <c r="I75" s="87"/>
      <c r="J75" s="87"/>
      <c r="K75" s="87"/>
      <c r="L75" s="88"/>
    </row>
    <row r="76" spans="1:12">
      <c r="A76" s="131">
        <v>23</v>
      </c>
      <c r="B76" s="149" t="str">
        <f>PA!B538</f>
        <v>SERVIÇOS COMPLEMENTARES</v>
      </c>
      <c r="C76" s="152">
        <f>PA!I538</f>
        <v>113811.01000000001</v>
      </c>
      <c r="D76" s="124">
        <f t="shared" ref="D76" si="31">C76/$C$82</f>
        <v>3.365567043363555E-2</v>
      </c>
      <c r="E76" s="84"/>
      <c r="F76" s="75"/>
      <c r="G76" s="75">
        <v>0.2</v>
      </c>
      <c r="H76" s="75">
        <v>0.3</v>
      </c>
      <c r="I76" s="75">
        <v>0.25</v>
      </c>
      <c r="J76" s="75">
        <v>0.25</v>
      </c>
      <c r="K76" s="75"/>
      <c r="L76" s="77"/>
    </row>
    <row r="77" spans="1:12">
      <c r="A77" s="148"/>
      <c r="B77" s="150"/>
      <c r="C77" s="153"/>
      <c r="D77" s="125"/>
      <c r="E77" s="85"/>
      <c r="F77" s="74"/>
      <c r="G77" s="74">
        <f>G76*$C$76</f>
        <v>22762.202000000005</v>
      </c>
      <c r="H77" s="74">
        <f t="shared" ref="H77:J77" si="32">H76*$C$76</f>
        <v>34143.303</v>
      </c>
      <c r="I77" s="74">
        <f t="shared" si="32"/>
        <v>28452.752500000002</v>
      </c>
      <c r="J77" s="74">
        <f t="shared" si="32"/>
        <v>28452.752500000002</v>
      </c>
      <c r="K77" s="74"/>
      <c r="L77" s="78"/>
    </row>
    <row r="78" spans="1:12" ht="15" thickBot="1">
      <c r="A78" s="130"/>
      <c r="B78" s="151"/>
      <c r="C78" s="154"/>
      <c r="D78" s="126"/>
      <c r="E78" s="86"/>
      <c r="F78" s="87"/>
      <c r="G78" s="87"/>
      <c r="H78" s="87"/>
      <c r="I78" s="87"/>
      <c r="J78" s="87"/>
      <c r="K78" s="87"/>
      <c r="L78" s="88"/>
    </row>
    <row r="79" spans="1:12">
      <c r="A79" s="131">
        <v>24</v>
      </c>
      <c r="B79" s="149" t="str">
        <f>PA!B548</f>
        <v>SERVIÇOS FINAIS</v>
      </c>
      <c r="C79" s="152">
        <f>PA!I548</f>
        <v>3136.62</v>
      </c>
      <c r="D79" s="124">
        <f t="shared" ref="D79" si="33">C79/$C$82</f>
        <v>9.2754689546775768E-4</v>
      </c>
      <c r="E79" s="84"/>
      <c r="F79" s="75"/>
      <c r="G79" s="75"/>
      <c r="H79" s="75"/>
      <c r="I79" s="75"/>
      <c r="J79" s="75"/>
      <c r="K79" s="75"/>
      <c r="L79" s="77">
        <v>1</v>
      </c>
    </row>
    <row r="80" spans="1:12">
      <c r="A80" s="148"/>
      <c r="B80" s="150"/>
      <c r="C80" s="153"/>
      <c r="D80" s="125"/>
      <c r="E80" s="85"/>
      <c r="F80" s="74"/>
      <c r="G80" s="74"/>
      <c r="H80" s="74"/>
      <c r="I80" s="74"/>
      <c r="J80" s="74"/>
      <c r="K80" s="74"/>
      <c r="L80" s="78">
        <f>L79*$C$79</f>
        <v>3136.62</v>
      </c>
    </row>
    <row r="81" spans="1:12" ht="15" thickBot="1">
      <c r="A81" s="130"/>
      <c r="B81" s="151"/>
      <c r="C81" s="154"/>
      <c r="D81" s="126"/>
      <c r="E81" s="86"/>
      <c r="F81" s="87"/>
      <c r="G81" s="87"/>
      <c r="H81" s="87"/>
      <c r="I81" s="87"/>
      <c r="J81" s="87"/>
      <c r="K81" s="87"/>
      <c r="L81" s="88"/>
    </row>
    <row r="82" spans="1:12">
      <c r="A82" s="157" t="s">
        <v>1458</v>
      </c>
      <c r="B82" s="158"/>
      <c r="C82" s="64">
        <f>SUM(C9:C81)</f>
        <v>3381629.5600000005</v>
      </c>
      <c r="D82" s="65">
        <f>SUM(D9:D81)</f>
        <v>1.0000000000000002</v>
      </c>
      <c r="E82" s="72">
        <f>E80+E77+E74+E71+E68+E65+E62+E59+E56+E53+E50+E47+E44+E41+E38+E35+E32+E29+E26+E23+E20+E17+E14+E11</f>
        <v>176198.19199999998</v>
      </c>
      <c r="F82" s="72">
        <f t="shared" ref="F82:L82" si="34">F80+F77+F74+F71+F68+F65+F62+F59+F56+F53+F50+F47+F44+F41+F38+F35+F32+F29+F26+F23+F20+F17+F14+F11</f>
        <v>322256.05606800003</v>
      </c>
      <c r="G82" s="72">
        <f t="shared" si="34"/>
        <v>246344.70006800001</v>
      </c>
      <c r="H82" s="72">
        <f t="shared" si="34"/>
        <v>529836.30456800002</v>
      </c>
      <c r="I82" s="72">
        <f t="shared" si="34"/>
        <v>728377.64656800008</v>
      </c>
      <c r="J82" s="72">
        <f t="shared" si="34"/>
        <v>850391.53056800016</v>
      </c>
      <c r="K82" s="72">
        <f t="shared" si="34"/>
        <v>326617.42956800002</v>
      </c>
      <c r="L82" s="72">
        <f t="shared" si="34"/>
        <v>201607.722068</v>
      </c>
    </row>
    <row r="83" spans="1:12">
      <c r="A83" s="159" t="s">
        <v>1465</v>
      </c>
      <c r="B83" s="160"/>
      <c r="C83" s="69">
        <v>3322979.59</v>
      </c>
      <c r="D83" s="70">
        <v>0.98270000000000002</v>
      </c>
      <c r="E83" s="71">
        <f>0.982656299*E82</f>
        <v>173142.26324121139</v>
      </c>
      <c r="F83" s="71">
        <f t="shared" ref="F83:L83" si="35">0.982656299*F82</f>
        <v>316666.9433861174</v>
      </c>
      <c r="G83" s="71">
        <f t="shared" si="35"/>
        <v>242072.17124708593</v>
      </c>
      <c r="H83" s="71">
        <f t="shared" si="35"/>
        <v>520646.98212262767</v>
      </c>
      <c r="I83" s="71">
        <f t="shared" si="35"/>
        <v>715744.88245084102</v>
      </c>
      <c r="J83" s="71">
        <f t="shared" si="35"/>
        <v>835642.59412889637</v>
      </c>
      <c r="K83" s="71">
        <f t="shared" si="35"/>
        <v>320952.67452818406</v>
      </c>
      <c r="L83" s="71">
        <f t="shared" si="35"/>
        <v>198111.09801716151</v>
      </c>
    </row>
    <row r="84" spans="1:12" ht="15" thickBot="1">
      <c r="A84" s="161" t="s">
        <v>1467</v>
      </c>
      <c r="B84" s="162"/>
      <c r="C84" s="67">
        <f>C82-C83</f>
        <v>58649.970000000671</v>
      </c>
      <c r="D84" s="68">
        <f>D82-D83</f>
        <v>1.7300000000000204E-2</v>
      </c>
      <c r="E84" s="72">
        <f>E82-E83</f>
        <v>3055.9287587885919</v>
      </c>
      <c r="F84" s="72">
        <f t="shared" ref="F84:L84" si="36">F82-F83</f>
        <v>5589.1126818826306</v>
      </c>
      <c r="G84" s="72">
        <f t="shared" si="36"/>
        <v>4272.5288209140708</v>
      </c>
      <c r="H84" s="72">
        <f t="shared" si="36"/>
        <v>9189.3224453723524</v>
      </c>
      <c r="I84" s="72">
        <f t="shared" si="36"/>
        <v>12632.764117159066</v>
      </c>
      <c r="J84" s="72">
        <f t="shared" si="36"/>
        <v>14748.936439103796</v>
      </c>
      <c r="K84" s="72">
        <f t="shared" si="36"/>
        <v>5664.7550398159656</v>
      </c>
      <c r="L84" s="72">
        <f t="shared" si="36"/>
        <v>3496.6240508384944</v>
      </c>
    </row>
    <row r="85" spans="1:12">
      <c r="A85" s="138" t="s">
        <v>1466</v>
      </c>
      <c r="B85" s="139"/>
      <c r="C85" s="139"/>
      <c r="D85" s="139"/>
      <c r="E85" s="139"/>
      <c r="F85" s="139"/>
      <c r="G85" s="139"/>
      <c r="H85" s="139"/>
      <c r="I85" s="139"/>
      <c r="J85" s="139"/>
      <c r="K85" s="139"/>
      <c r="L85" s="140"/>
    </row>
    <row r="86" spans="1:12" ht="15" thickBot="1">
      <c r="A86" s="168"/>
      <c r="B86" s="169"/>
      <c r="C86" s="169"/>
      <c r="D86" s="169"/>
      <c r="E86" s="169"/>
      <c r="F86" s="169"/>
      <c r="G86" s="169"/>
      <c r="H86" s="169"/>
      <c r="I86" s="169"/>
      <c r="J86" s="169"/>
      <c r="K86" s="169"/>
      <c r="L86" s="170"/>
    </row>
    <row r="87" spans="1:12" ht="15" thickBot="1">
      <c r="A87" s="73"/>
      <c r="B87" s="79"/>
      <c r="C87" s="80"/>
      <c r="D87" s="81"/>
      <c r="E87" s="89" t="s">
        <v>1454</v>
      </c>
      <c r="F87" s="82" t="s">
        <v>1455</v>
      </c>
      <c r="G87" s="82" t="s">
        <v>1456</v>
      </c>
      <c r="H87" s="82" t="s">
        <v>1457</v>
      </c>
      <c r="I87" s="82" t="s">
        <v>1459</v>
      </c>
      <c r="J87" s="82" t="s">
        <v>1460</v>
      </c>
      <c r="K87" s="82" t="s">
        <v>1461</v>
      </c>
      <c r="L87" s="82" t="s">
        <v>1462</v>
      </c>
    </row>
    <row r="88" spans="1:12" ht="15" thickBot="1">
      <c r="A88" s="130">
        <v>25</v>
      </c>
      <c r="B88" s="151" t="s">
        <v>1464</v>
      </c>
      <c r="C88" s="128">
        <v>70488.350000000006</v>
      </c>
      <c r="D88" s="166">
        <f>C88/C91</f>
        <v>1</v>
      </c>
      <c r="E88" s="91"/>
      <c r="F88" s="75"/>
      <c r="G88" s="92"/>
      <c r="H88" s="92"/>
      <c r="I88" s="92"/>
      <c r="J88" s="92"/>
      <c r="K88" s="75">
        <v>0.5</v>
      </c>
      <c r="L88" s="93">
        <v>0.5</v>
      </c>
    </row>
    <row r="89" spans="1:12" ht="15" thickBot="1">
      <c r="A89" s="118"/>
      <c r="B89" s="165"/>
      <c r="C89" s="128"/>
      <c r="D89" s="167"/>
      <c r="E89" s="76"/>
      <c r="F89" s="74"/>
      <c r="G89" s="74"/>
      <c r="H89" s="74"/>
      <c r="I89" s="74"/>
      <c r="J89" s="74"/>
      <c r="K89" s="74">
        <f>K88*$C$88</f>
        <v>35244.175000000003</v>
      </c>
      <c r="L89" s="78">
        <f>L88*$C$88</f>
        <v>35244.175000000003</v>
      </c>
    </row>
    <row r="90" spans="1:12" ht="15" thickBot="1">
      <c r="A90" s="118"/>
      <c r="B90" s="165"/>
      <c r="C90" s="134"/>
      <c r="D90" s="167"/>
      <c r="E90" s="94"/>
      <c r="F90" s="95"/>
      <c r="G90" s="95"/>
      <c r="H90" s="95"/>
      <c r="I90" s="95"/>
      <c r="J90" s="95"/>
      <c r="K90" s="66"/>
      <c r="L90" s="96"/>
    </row>
    <row r="91" spans="1:12" ht="15" thickBot="1">
      <c r="A91" s="163" t="s">
        <v>1468</v>
      </c>
      <c r="B91" s="164"/>
      <c r="C91" s="67">
        <f>C88</f>
        <v>70488.350000000006</v>
      </c>
      <c r="D91" s="68">
        <f>D88</f>
        <v>1</v>
      </c>
      <c r="E91" s="72">
        <f>E18+E24+E27+E30+E33+E21+E36</f>
        <v>0</v>
      </c>
      <c r="F91" s="90"/>
      <c r="G91" s="90"/>
      <c r="H91" s="90"/>
      <c r="I91" s="90"/>
      <c r="J91" s="90"/>
      <c r="K91" s="90">
        <f>K89</f>
        <v>35244.175000000003</v>
      </c>
      <c r="L91" s="90">
        <f>L89</f>
        <v>35244.175000000003</v>
      </c>
    </row>
  </sheetData>
  <mergeCells count="109">
    <mergeCell ref="B2:K3"/>
    <mergeCell ref="A82:B82"/>
    <mergeCell ref="A83:B83"/>
    <mergeCell ref="A84:B84"/>
    <mergeCell ref="A91:B91"/>
    <mergeCell ref="A79:A81"/>
    <mergeCell ref="B79:B81"/>
    <mergeCell ref="C79:C81"/>
    <mergeCell ref="D79:D81"/>
    <mergeCell ref="A88:A90"/>
    <mergeCell ref="B88:B90"/>
    <mergeCell ref="C88:C90"/>
    <mergeCell ref="D88:D90"/>
    <mergeCell ref="A85:L86"/>
    <mergeCell ref="C70:C72"/>
    <mergeCell ref="D70:D72"/>
    <mergeCell ref="A76:A78"/>
    <mergeCell ref="B76:B78"/>
    <mergeCell ref="C76:C78"/>
    <mergeCell ref="D76:D78"/>
    <mergeCell ref="A67:A69"/>
    <mergeCell ref="B67:B69"/>
    <mergeCell ref="C67:C69"/>
    <mergeCell ref="D67:D69"/>
    <mergeCell ref="A73:A75"/>
    <mergeCell ref="B73:B75"/>
    <mergeCell ref="C73:C75"/>
    <mergeCell ref="D73:D75"/>
    <mergeCell ref="A70:A72"/>
    <mergeCell ref="B70:B72"/>
    <mergeCell ref="A61:A63"/>
    <mergeCell ref="B61:B63"/>
    <mergeCell ref="D61:D63"/>
    <mergeCell ref="C61:C63"/>
    <mergeCell ref="A64:A66"/>
    <mergeCell ref="B64:B66"/>
    <mergeCell ref="C64:C66"/>
    <mergeCell ref="D64:D66"/>
    <mergeCell ref="A55:A57"/>
    <mergeCell ref="B55:B57"/>
    <mergeCell ref="C55:C57"/>
    <mergeCell ref="D55:D57"/>
    <mergeCell ref="A58:A60"/>
    <mergeCell ref="B58:B60"/>
    <mergeCell ref="C58:C60"/>
    <mergeCell ref="D58:D60"/>
    <mergeCell ref="B52:B54"/>
    <mergeCell ref="D52:D54"/>
    <mergeCell ref="C52:C54"/>
    <mergeCell ref="A52:A54"/>
    <mergeCell ref="A49:A51"/>
    <mergeCell ref="B49:B51"/>
    <mergeCell ref="C49:C51"/>
    <mergeCell ref="D49:D51"/>
    <mergeCell ref="A40:A42"/>
    <mergeCell ref="B40:B42"/>
    <mergeCell ref="C40:C42"/>
    <mergeCell ref="D40:D42"/>
    <mergeCell ref="A43:A45"/>
    <mergeCell ref="B43:B45"/>
    <mergeCell ref="C43:C45"/>
    <mergeCell ref="D43:D45"/>
    <mergeCell ref="A37:A39"/>
    <mergeCell ref="B37:B39"/>
    <mergeCell ref="C37:C39"/>
    <mergeCell ref="D37:D39"/>
    <mergeCell ref="A31:A33"/>
    <mergeCell ref="B31:B33"/>
    <mergeCell ref="C31:C33"/>
    <mergeCell ref="D31:D33"/>
    <mergeCell ref="A46:A48"/>
    <mergeCell ref="B46:B48"/>
    <mergeCell ref="C46:C48"/>
    <mergeCell ref="D46:D48"/>
    <mergeCell ref="A28:A30"/>
    <mergeCell ref="B28:B30"/>
    <mergeCell ref="C28:C30"/>
    <mergeCell ref="D28:D30"/>
    <mergeCell ref="A22:A24"/>
    <mergeCell ref="B22:B24"/>
    <mergeCell ref="C22:C24"/>
    <mergeCell ref="D22:D24"/>
    <mergeCell ref="D34:D36"/>
    <mergeCell ref="C34:C36"/>
    <mergeCell ref="A34:A36"/>
    <mergeCell ref="B34:B36"/>
    <mergeCell ref="B5:L5"/>
    <mergeCell ref="A7:L8"/>
    <mergeCell ref="A9:D9"/>
    <mergeCell ref="A10:A12"/>
    <mergeCell ref="B10:B12"/>
    <mergeCell ref="C10:C12"/>
    <mergeCell ref="D10:D12"/>
    <mergeCell ref="A25:A27"/>
    <mergeCell ref="B25:B27"/>
    <mergeCell ref="C25:C27"/>
    <mergeCell ref="D25:D27"/>
    <mergeCell ref="A19:A21"/>
    <mergeCell ref="B19:B21"/>
    <mergeCell ref="C19:C21"/>
    <mergeCell ref="D19:D21"/>
    <mergeCell ref="A13:A15"/>
    <mergeCell ref="B13:B15"/>
    <mergeCell ref="C13:C15"/>
    <mergeCell ref="D13:D15"/>
    <mergeCell ref="A16:A18"/>
    <mergeCell ref="B16:B18"/>
    <mergeCell ref="C16:C18"/>
    <mergeCell ref="D16:D18"/>
  </mergeCells>
  <pageMargins left="0.511811024" right="0.511811024" top="0.78740157499999996" bottom="0.78740157499999996" header="0.31496062000000002" footer="0.31496062000000002"/>
  <pageSetup paperSize="9" scale="63" orientation="landscape" r:id="rId1"/>
  <rowBreaks count="1" manualBreakCount="1">
    <brk id="3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04F65-A62A-4890-A17D-FBD2F6A486F5}">
  <dimension ref="A1:P89"/>
  <sheetViews>
    <sheetView view="pageBreakPreview" zoomScaleNormal="100" zoomScaleSheetLayoutView="100" workbookViewId="0">
      <selection activeCell="O80" sqref="O80"/>
    </sheetView>
  </sheetViews>
  <sheetFormatPr defaultRowHeight="14.25"/>
  <cols>
    <col min="2" max="2" width="51.875" customWidth="1"/>
    <col min="3" max="3" width="12.25" customWidth="1"/>
    <col min="5" max="5" width="4.75" customWidth="1"/>
    <col min="6" max="6" width="6.125" customWidth="1"/>
    <col min="7" max="7" width="4.625" customWidth="1"/>
    <col min="8" max="8" width="5.375" customWidth="1"/>
    <col min="9" max="9" width="3.75" customWidth="1"/>
    <col min="10" max="10" width="5" customWidth="1"/>
    <col min="11" max="11" width="4.625" customWidth="1"/>
    <col min="12" max="12" width="8" customWidth="1"/>
  </cols>
  <sheetData>
    <row r="1" spans="1:12">
      <c r="A1" s="54"/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56"/>
    </row>
    <row r="2" spans="1:12">
      <c r="A2" s="57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59"/>
    </row>
    <row r="3" spans="1:12">
      <c r="A3" s="57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59"/>
    </row>
    <row r="4" spans="1:12">
      <c r="A4" s="57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59"/>
    </row>
    <row r="5" spans="1:12">
      <c r="A5" s="60" t="s">
        <v>1451</v>
      </c>
      <c r="B5" s="136" t="s">
        <v>1463</v>
      </c>
      <c r="C5" s="136"/>
      <c r="D5" s="136"/>
      <c r="E5" s="136"/>
      <c r="F5" s="136"/>
      <c r="G5" s="136"/>
      <c r="H5" s="136"/>
      <c r="I5" s="136"/>
      <c r="J5" s="136"/>
      <c r="K5" s="136"/>
      <c r="L5" s="137"/>
    </row>
    <row r="6" spans="1:12" ht="15" thickBot="1">
      <c r="A6" s="60" t="s">
        <v>1452</v>
      </c>
      <c r="B6" s="61" t="s">
        <v>1474</v>
      </c>
      <c r="C6" s="62"/>
      <c r="D6" s="62"/>
      <c r="E6" s="62"/>
      <c r="F6" s="62"/>
      <c r="G6" s="62"/>
      <c r="H6" s="62"/>
      <c r="I6" s="62"/>
      <c r="J6" s="62"/>
      <c r="K6" s="62"/>
      <c r="L6" s="63"/>
    </row>
    <row r="7" spans="1:12">
      <c r="A7" s="138" t="s">
        <v>1469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40"/>
    </row>
    <row r="8" spans="1:12" ht="15" thickBot="1">
      <c r="A8" s="141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3"/>
    </row>
    <row r="9" spans="1:12" ht="15" thickBot="1">
      <c r="A9" s="144"/>
      <c r="B9" s="145"/>
      <c r="C9" s="145"/>
      <c r="D9" s="146"/>
      <c r="E9" s="193" t="s">
        <v>1470</v>
      </c>
      <c r="F9" s="194"/>
      <c r="G9" s="194"/>
      <c r="H9" s="195"/>
      <c r="I9" s="193" t="s">
        <v>1471</v>
      </c>
      <c r="J9" s="194"/>
      <c r="K9" s="194"/>
      <c r="L9" s="195"/>
    </row>
    <row r="10" spans="1:12" ht="15" thickBot="1">
      <c r="A10" s="118">
        <v>1</v>
      </c>
      <c r="B10" s="119" t="str">
        <f>PA!B15</f>
        <v>SERVIÇOS PRELIMINARES</v>
      </c>
      <c r="C10" s="210">
        <f>PA!I15</f>
        <v>344122.22</v>
      </c>
      <c r="D10" s="208">
        <f>C10/$C$82</f>
        <v>0.10176224624674736</v>
      </c>
      <c r="E10" s="175">
        <f>0.982656299*C10</f>
        <v>338153.86710886372</v>
      </c>
      <c r="F10" s="176"/>
      <c r="G10" s="176"/>
      <c r="H10" s="177"/>
      <c r="I10" s="175">
        <f>C10-E10</f>
        <v>5968.3528911362519</v>
      </c>
      <c r="J10" s="176"/>
      <c r="K10" s="176"/>
      <c r="L10" s="177"/>
    </row>
    <row r="11" spans="1:12" ht="9" customHeight="1" thickBot="1">
      <c r="A11" s="118"/>
      <c r="B11" s="119"/>
      <c r="C11" s="211"/>
      <c r="D11" s="167"/>
      <c r="E11" s="178"/>
      <c r="F11" s="179"/>
      <c r="G11" s="179"/>
      <c r="H11" s="180"/>
      <c r="I11" s="178"/>
      <c r="J11" s="179"/>
      <c r="K11" s="179"/>
      <c r="L11" s="180"/>
    </row>
    <row r="12" spans="1:12" ht="8.25" customHeight="1" thickBot="1">
      <c r="A12" s="131"/>
      <c r="B12" s="133"/>
      <c r="C12" s="213"/>
      <c r="D12" s="209"/>
      <c r="E12" s="181"/>
      <c r="F12" s="182"/>
      <c r="G12" s="182"/>
      <c r="H12" s="183"/>
      <c r="I12" s="181"/>
      <c r="J12" s="182"/>
      <c r="K12" s="182"/>
      <c r="L12" s="183"/>
    </row>
    <row r="13" spans="1:12" ht="6.75" customHeight="1" thickBot="1">
      <c r="A13" s="118">
        <v>2</v>
      </c>
      <c r="B13" s="119" t="str">
        <f>PA!B25</f>
        <v>MOVIMENTO DE TERRA PARA FUNDAÇÕES</v>
      </c>
      <c r="C13" s="177">
        <f>PA!I25</f>
        <v>50287.729999999996</v>
      </c>
      <c r="D13" s="208">
        <f t="shared" ref="D13" si="0">C13/$C$82</f>
        <v>1.4870857114225127E-2</v>
      </c>
      <c r="E13" s="175">
        <f t="shared" ref="E13" si="1">0.982656299*C13</f>
        <v>49415.554646911267</v>
      </c>
      <c r="F13" s="176"/>
      <c r="G13" s="176"/>
      <c r="H13" s="177"/>
      <c r="I13" s="175">
        <f t="shared" ref="I13" si="2">C13-E13</f>
        <v>872.17535308872903</v>
      </c>
      <c r="J13" s="176"/>
      <c r="K13" s="176"/>
      <c r="L13" s="177"/>
    </row>
    <row r="14" spans="1:12" ht="15" thickBot="1">
      <c r="A14" s="118"/>
      <c r="B14" s="119"/>
      <c r="C14" s="180"/>
      <c r="D14" s="167"/>
      <c r="E14" s="178"/>
      <c r="F14" s="179"/>
      <c r="G14" s="179"/>
      <c r="H14" s="180"/>
      <c r="I14" s="178"/>
      <c r="J14" s="179"/>
      <c r="K14" s="179"/>
      <c r="L14" s="180"/>
    </row>
    <row r="15" spans="1:12" ht="9.75" customHeight="1" thickBot="1">
      <c r="A15" s="118"/>
      <c r="B15" s="119"/>
      <c r="C15" s="183"/>
      <c r="D15" s="209"/>
      <c r="E15" s="181"/>
      <c r="F15" s="182"/>
      <c r="G15" s="182"/>
      <c r="H15" s="183"/>
      <c r="I15" s="181"/>
      <c r="J15" s="182"/>
      <c r="K15" s="182"/>
      <c r="L15" s="183"/>
    </row>
    <row r="16" spans="1:12" ht="15" thickBot="1">
      <c r="A16" s="130">
        <v>3</v>
      </c>
      <c r="B16" s="132" t="str">
        <f>PA!B40</f>
        <v>FUNDAÇÕES</v>
      </c>
      <c r="C16" s="216">
        <f>PA!I40</f>
        <v>173513.93</v>
      </c>
      <c r="D16" s="208">
        <f t="shared" ref="D16" si="3">C16/$C$82</f>
        <v>5.1310744397443687E-2</v>
      </c>
      <c r="E16" s="175">
        <f t="shared" ref="E16" si="4">0.982656299*C16</f>
        <v>170504.55627874506</v>
      </c>
      <c r="F16" s="176"/>
      <c r="G16" s="176"/>
      <c r="H16" s="177"/>
      <c r="I16" s="175">
        <f t="shared" ref="I16" si="5">C16-E16</f>
        <v>3009.3737212549313</v>
      </c>
      <c r="J16" s="176"/>
      <c r="K16" s="176"/>
      <c r="L16" s="177"/>
    </row>
    <row r="17" spans="1:12" ht="13.5" customHeight="1" thickBot="1">
      <c r="A17" s="118"/>
      <c r="B17" s="119"/>
      <c r="C17" s="211"/>
      <c r="D17" s="167"/>
      <c r="E17" s="178"/>
      <c r="F17" s="179"/>
      <c r="G17" s="179"/>
      <c r="H17" s="180"/>
      <c r="I17" s="178"/>
      <c r="J17" s="179"/>
      <c r="K17" s="179"/>
      <c r="L17" s="180"/>
    </row>
    <row r="18" spans="1:12" ht="5.25" hidden="1" customHeight="1" thickBot="1">
      <c r="A18" s="131"/>
      <c r="B18" s="133"/>
      <c r="C18" s="213"/>
      <c r="D18" s="209"/>
      <c r="E18" s="181"/>
      <c r="F18" s="182"/>
      <c r="G18" s="182"/>
      <c r="H18" s="183"/>
      <c r="I18" s="181"/>
      <c r="J18" s="182"/>
      <c r="K18" s="182"/>
      <c r="L18" s="183"/>
    </row>
    <row r="19" spans="1:12" ht="15" thickBot="1">
      <c r="A19" s="118">
        <v>4</v>
      </c>
      <c r="B19" s="119" t="str">
        <f>PA!B80</f>
        <v>SUPERESTRUTURA</v>
      </c>
      <c r="C19" s="210">
        <f>PA!I80</f>
        <v>418743.47</v>
      </c>
      <c r="D19" s="208">
        <f t="shared" ref="D19" si="6">C19/$C$82</f>
        <v>0.12382890040741183</v>
      </c>
      <c r="E19" s="175">
        <f t="shared" ref="E19" si="7">0.982656299*C19</f>
        <v>411480.90846061747</v>
      </c>
      <c r="F19" s="176"/>
      <c r="G19" s="176"/>
      <c r="H19" s="177"/>
      <c r="I19" s="175">
        <f t="shared" ref="I19" si="8">C19-E19</f>
        <v>7262.5615393824992</v>
      </c>
      <c r="J19" s="176"/>
      <c r="K19" s="176"/>
      <c r="L19" s="177"/>
    </row>
    <row r="20" spans="1:12" ht="14.25" customHeight="1" thickBot="1">
      <c r="A20" s="118"/>
      <c r="B20" s="119"/>
      <c r="C20" s="211"/>
      <c r="D20" s="167"/>
      <c r="E20" s="178"/>
      <c r="F20" s="179"/>
      <c r="G20" s="179"/>
      <c r="H20" s="180"/>
      <c r="I20" s="178"/>
      <c r="J20" s="179"/>
      <c r="K20" s="179"/>
      <c r="L20" s="180"/>
    </row>
    <row r="21" spans="1:12" ht="15.75" hidden="1" customHeight="1" thickBot="1">
      <c r="A21" s="118"/>
      <c r="B21" s="120"/>
      <c r="C21" s="212"/>
      <c r="D21" s="209"/>
      <c r="E21" s="181"/>
      <c r="F21" s="182"/>
      <c r="G21" s="182"/>
      <c r="H21" s="183"/>
      <c r="I21" s="181"/>
      <c r="J21" s="182"/>
      <c r="K21" s="182"/>
      <c r="L21" s="183"/>
    </row>
    <row r="22" spans="1:12" ht="15" thickBot="1">
      <c r="A22" s="118">
        <v>5</v>
      </c>
      <c r="B22" s="119" t="str">
        <f>PA!B120</f>
        <v>SISTEMA DE VEDAÇÃO VERTICAL</v>
      </c>
      <c r="C22" s="210">
        <f>PA!I120</f>
        <v>246016.15000000002</v>
      </c>
      <c r="D22" s="208">
        <f t="shared" ref="D22" si="9">C22/$C$82</f>
        <v>7.2750768715187125E-2</v>
      </c>
      <c r="E22" s="175">
        <f t="shared" ref="E22" si="10">0.982656299*C22</f>
        <v>241749.31945322888</v>
      </c>
      <c r="F22" s="176"/>
      <c r="G22" s="176"/>
      <c r="H22" s="177"/>
      <c r="I22" s="175">
        <f t="shared" ref="I22" si="11">C22-E22</f>
        <v>4266.8305467711471</v>
      </c>
      <c r="J22" s="176"/>
      <c r="K22" s="176"/>
      <c r="L22" s="177"/>
    </row>
    <row r="23" spans="1:12" ht="15" thickBot="1">
      <c r="A23" s="118"/>
      <c r="B23" s="119"/>
      <c r="C23" s="211"/>
      <c r="D23" s="167"/>
      <c r="E23" s="178"/>
      <c r="F23" s="179"/>
      <c r="G23" s="179"/>
      <c r="H23" s="180"/>
      <c r="I23" s="178"/>
      <c r="J23" s="179"/>
      <c r="K23" s="179"/>
      <c r="L23" s="180"/>
    </row>
    <row r="24" spans="1:12" ht="3" customHeight="1" thickBot="1">
      <c r="A24" s="131"/>
      <c r="B24" s="155"/>
      <c r="C24" s="213"/>
      <c r="D24" s="209"/>
      <c r="E24" s="181"/>
      <c r="F24" s="182"/>
      <c r="G24" s="182"/>
      <c r="H24" s="183"/>
      <c r="I24" s="181"/>
      <c r="J24" s="182"/>
      <c r="K24" s="182"/>
      <c r="L24" s="183"/>
    </row>
    <row r="25" spans="1:12" ht="15" thickBot="1">
      <c r="A25" s="118">
        <v>6</v>
      </c>
      <c r="B25" s="147" t="str">
        <f>PA!B135</f>
        <v>ESQUADRIAS</v>
      </c>
      <c r="C25" s="210">
        <f>PA!I135</f>
        <v>287023.93000000005</v>
      </c>
      <c r="D25" s="124">
        <f t="shared" ref="D25" si="12">C25/$C$82</f>
        <v>8.4877401533005284E-2</v>
      </c>
      <c r="E25" s="175">
        <f t="shared" ref="E25" si="13">0.982656299*C25</f>
        <v>282045.87277823512</v>
      </c>
      <c r="F25" s="176"/>
      <c r="G25" s="176"/>
      <c r="H25" s="177"/>
      <c r="I25" s="175">
        <f t="shared" ref="I25" si="14">C25-E25</f>
        <v>4978.0572217649315</v>
      </c>
      <c r="J25" s="176"/>
      <c r="K25" s="176"/>
      <c r="L25" s="177"/>
    </row>
    <row r="26" spans="1:12" ht="15" customHeight="1" thickBot="1">
      <c r="A26" s="118"/>
      <c r="B26" s="119"/>
      <c r="C26" s="211"/>
      <c r="D26" s="125"/>
      <c r="E26" s="178"/>
      <c r="F26" s="179"/>
      <c r="G26" s="179"/>
      <c r="H26" s="180"/>
      <c r="I26" s="178"/>
      <c r="J26" s="179"/>
      <c r="K26" s="179"/>
      <c r="L26" s="180"/>
    </row>
    <row r="27" spans="1:12" ht="15" hidden="1" thickBot="1">
      <c r="A27" s="118"/>
      <c r="B27" s="120"/>
      <c r="C27" s="212"/>
      <c r="D27" s="126"/>
      <c r="E27" s="181"/>
      <c r="F27" s="182"/>
      <c r="G27" s="182"/>
      <c r="H27" s="183"/>
      <c r="I27" s="181"/>
      <c r="J27" s="182"/>
      <c r="K27" s="182"/>
      <c r="L27" s="183"/>
    </row>
    <row r="28" spans="1:12">
      <c r="A28" s="131">
        <v>7</v>
      </c>
      <c r="B28" s="149" t="str">
        <f>PA!B180</f>
        <v>SISTEMAS DE COBERTURA</v>
      </c>
      <c r="C28" s="205">
        <f>PA!I180</f>
        <v>292318.02</v>
      </c>
      <c r="D28" s="208">
        <f t="shared" ref="D28" si="15">C28/$C$82</f>
        <v>8.644294557207502E-2</v>
      </c>
      <c r="E28" s="175">
        <f t="shared" ref="E28" si="16">0.982656299*C28</f>
        <v>287248.14366420801</v>
      </c>
      <c r="F28" s="176"/>
      <c r="G28" s="176"/>
      <c r="H28" s="177"/>
      <c r="I28" s="175">
        <f t="shared" ref="I28" si="17">C28-E28</f>
        <v>5069.8763357920107</v>
      </c>
      <c r="J28" s="176"/>
      <c r="K28" s="176"/>
      <c r="L28" s="177"/>
    </row>
    <row r="29" spans="1:12">
      <c r="A29" s="148"/>
      <c r="B29" s="150"/>
      <c r="C29" s="206"/>
      <c r="D29" s="167"/>
      <c r="E29" s="178"/>
      <c r="F29" s="179"/>
      <c r="G29" s="179"/>
      <c r="H29" s="180"/>
      <c r="I29" s="178"/>
      <c r="J29" s="179"/>
      <c r="K29" s="179"/>
      <c r="L29" s="180"/>
    </row>
    <row r="30" spans="1:12" ht="3.75" customHeight="1" thickBot="1">
      <c r="A30" s="130"/>
      <c r="B30" s="151"/>
      <c r="C30" s="207"/>
      <c r="D30" s="209"/>
      <c r="E30" s="181"/>
      <c r="F30" s="182"/>
      <c r="G30" s="182"/>
      <c r="H30" s="183"/>
      <c r="I30" s="181"/>
      <c r="J30" s="182"/>
      <c r="K30" s="182"/>
      <c r="L30" s="183"/>
    </row>
    <row r="31" spans="1:12">
      <c r="A31" s="148">
        <v>8</v>
      </c>
      <c r="B31" s="150" t="str">
        <f>PA!B187</f>
        <v>IMPERMEABILIZAÇÃO</v>
      </c>
      <c r="C31" s="206">
        <f>PA!I187</f>
        <v>27174</v>
      </c>
      <c r="D31" s="208">
        <f t="shared" ref="D31" si="18">C31/$C$82</f>
        <v>8.0357707779204514E-3</v>
      </c>
      <c r="E31" s="175">
        <f t="shared" ref="E31" si="19">0.982656299*C31</f>
        <v>26702.702269025998</v>
      </c>
      <c r="F31" s="176"/>
      <c r="G31" s="176"/>
      <c r="H31" s="177"/>
      <c r="I31" s="175">
        <f t="shared" ref="I31" si="20">C31-E31</f>
        <v>471.29773097400175</v>
      </c>
      <c r="J31" s="176"/>
      <c r="K31" s="176"/>
      <c r="L31" s="177"/>
    </row>
    <row r="32" spans="1:12">
      <c r="A32" s="148"/>
      <c r="B32" s="150"/>
      <c r="C32" s="206"/>
      <c r="D32" s="167"/>
      <c r="E32" s="178"/>
      <c r="F32" s="179"/>
      <c r="G32" s="179"/>
      <c r="H32" s="180"/>
      <c r="I32" s="178"/>
      <c r="J32" s="179"/>
      <c r="K32" s="179"/>
      <c r="L32" s="180"/>
    </row>
    <row r="33" spans="1:12" ht="5.25" customHeight="1" thickBot="1">
      <c r="A33" s="148"/>
      <c r="B33" s="150"/>
      <c r="C33" s="206"/>
      <c r="D33" s="209"/>
      <c r="E33" s="181"/>
      <c r="F33" s="182"/>
      <c r="G33" s="182"/>
      <c r="H33" s="183"/>
      <c r="I33" s="181"/>
      <c r="J33" s="182"/>
      <c r="K33" s="182"/>
      <c r="L33" s="183"/>
    </row>
    <row r="34" spans="1:12">
      <c r="A34" s="131">
        <v>9</v>
      </c>
      <c r="B34" s="149" t="str">
        <f>PA!B190</f>
        <v>REVESTIMENTOS INTERNO E EXTERNO</v>
      </c>
      <c r="C34" s="205">
        <f>PA!I190</f>
        <v>339233.33</v>
      </c>
      <c r="D34" s="208">
        <f t="shared" ref="D34" si="21">C34/$C$82</f>
        <v>0.10031652609518825</v>
      </c>
      <c r="E34" s="175">
        <f t="shared" ref="E34" si="22">0.982656299*C34</f>
        <v>333349.76855524565</v>
      </c>
      <c r="F34" s="176"/>
      <c r="G34" s="176"/>
      <c r="H34" s="177"/>
      <c r="I34" s="175">
        <f t="shared" ref="I34" si="23">C34-E34</f>
        <v>5883.561444754363</v>
      </c>
      <c r="J34" s="176"/>
      <c r="K34" s="176"/>
      <c r="L34" s="177"/>
    </row>
    <row r="35" spans="1:12">
      <c r="A35" s="148"/>
      <c r="B35" s="150"/>
      <c r="C35" s="206"/>
      <c r="D35" s="167"/>
      <c r="E35" s="178"/>
      <c r="F35" s="179"/>
      <c r="G35" s="179"/>
      <c r="H35" s="180"/>
      <c r="I35" s="178"/>
      <c r="J35" s="179"/>
      <c r="K35" s="179"/>
      <c r="L35" s="180"/>
    </row>
    <row r="36" spans="1:12" ht="6.75" customHeight="1" thickBot="1">
      <c r="A36" s="130"/>
      <c r="B36" s="151"/>
      <c r="C36" s="207"/>
      <c r="D36" s="209"/>
      <c r="E36" s="181"/>
      <c r="F36" s="182"/>
      <c r="G36" s="182"/>
      <c r="H36" s="183"/>
      <c r="I36" s="181"/>
      <c r="J36" s="182"/>
      <c r="K36" s="182"/>
      <c r="L36" s="183"/>
    </row>
    <row r="37" spans="1:12">
      <c r="A37" s="131">
        <v>10</v>
      </c>
      <c r="B37" s="149" t="str">
        <f>PA!B207</f>
        <v>SISTEMAS DE PISOS</v>
      </c>
      <c r="C37" s="205">
        <f>PA!I207</f>
        <v>183103.72</v>
      </c>
      <c r="D37" s="208">
        <f t="shared" ref="D37" si="24">C37/$C$82</f>
        <v>5.4146593159068543E-2</v>
      </c>
      <c r="E37" s="175">
        <f t="shared" ref="E37" si="25">0.982656299*C37</f>
        <v>179928.02382833228</v>
      </c>
      <c r="F37" s="176"/>
      <c r="G37" s="176"/>
      <c r="H37" s="177"/>
      <c r="I37" s="175">
        <f t="shared" ref="I37" si="26">C37-E37</f>
        <v>3175.6961716677179</v>
      </c>
      <c r="J37" s="176"/>
      <c r="K37" s="176"/>
      <c r="L37" s="177"/>
    </row>
    <row r="38" spans="1:12">
      <c r="A38" s="148"/>
      <c r="B38" s="150"/>
      <c r="C38" s="206"/>
      <c r="D38" s="167"/>
      <c r="E38" s="178"/>
      <c r="F38" s="179"/>
      <c r="G38" s="179"/>
      <c r="H38" s="180"/>
      <c r="I38" s="178"/>
      <c r="J38" s="179"/>
      <c r="K38" s="179"/>
      <c r="L38" s="180"/>
    </row>
    <row r="39" spans="1:12" ht="2.25" customHeight="1" thickBot="1">
      <c r="A39" s="130"/>
      <c r="B39" s="151"/>
      <c r="C39" s="207"/>
      <c r="D39" s="209"/>
      <c r="E39" s="181"/>
      <c r="F39" s="182"/>
      <c r="G39" s="182"/>
      <c r="H39" s="183"/>
      <c r="I39" s="181"/>
      <c r="J39" s="182"/>
      <c r="K39" s="182"/>
      <c r="L39" s="183"/>
    </row>
    <row r="40" spans="1:12">
      <c r="A40" s="131">
        <v>11</v>
      </c>
      <c r="B40" s="149" t="str">
        <f>PA!B229</f>
        <v>PINTURAS E ACABAMENTOS</v>
      </c>
      <c r="C40" s="205">
        <f>PA!I229</f>
        <v>160564.09000000003</v>
      </c>
      <c r="D40" s="208">
        <f t="shared" ref="D40" si="27">C40/$C$82</f>
        <v>4.7481277044431801E-2</v>
      </c>
      <c r="E40" s="175">
        <f t="shared" ref="E40" si="28">0.982656299*C40</f>
        <v>157779.31443170292</v>
      </c>
      <c r="F40" s="176"/>
      <c r="G40" s="176"/>
      <c r="H40" s="177"/>
      <c r="I40" s="175">
        <f t="shared" ref="I40" si="29">C40-E40</f>
        <v>2784.7755682971037</v>
      </c>
      <c r="J40" s="176"/>
      <c r="K40" s="176"/>
      <c r="L40" s="177"/>
    </row>
    <row r="41" spans="1:12">
      <c r="A41" s="148"/>
      <c r="B41" s="150"/>
      <c r="C41" s="206"/>
      <c r="D41" s="167"/>
      <c r="E41" s="178"/>
      <c r="F41" s="179"/>
      <c r="G41" s="179"/>
      <c r="H41" s="180"/>
      <c r="I41" s="178"/>
      <c r="J41" s="179"/>
      <c r="K41" s="179"/>
      <c r="L41" s="180"/>
    </row>
    <row r="42" spans="1:12" ht="3" customHeight="1" thickBot="1">
      <c r="A42" s="130"/>
      <c r="B42" s="151"/>
      <c r="C42" s="207"/>
      <c r="D42" s="209"/>
      <c r="E42" s="181"/>
      <c r="F42" s="182"/>
      <c r="G42" s="182"/>
      <c r="H42" s="183"/>
      <c r="I42" s="181"/>
      <c r="J42" s="182"/>
      <c r="K42" s="182"/>
      <c r="L42" s="183"/>
    </row>
    <row r="43" spans="1:12">
      <c r="A43" s="131">
        <v>12</v>
      </c>
      <c r="B43" s="149" t="str">
        <f>PA!B246</f>
        <v>INSTALAÇÃO HIDRÁULICA</v>
      </c>
      <c r="C43" s="205">
        <f>PA!I246</f>
        <v>97347.639999999985</v>
      </c>
      <c r="D43" s="208">
        <f t="shared" ref="D43" si="30">C43/$C$82</f>
        <v>2.8787198086830057E-2</v>
      </c>
      <c r="E43" s="175">
        <f t="shared" ref="E43" si="31">0.982656299*C43</f>
        <v>95659.271638784339</v>
      </c>
      <c r="F43" s="176"/>
      <c r="G43" s="176"/>
      <c r="H43" s="177"/>
      <c r="I43" s="175">
        <f t="shared" ref="I43" si="32">C43-E43</f>
        <v>1688.3683612156456</v>
      </c>
      <c r="J43" s="176"/>
      <c r="K43" s="176"/>
      <c r="L43" s="177"/>
    </row>
    <row r="44" spans="1:12" ht="15" thickBot="1">
      <c r="A44" s="148"/>
      <c r="B44" s="150"/>
      <c r="C44" s="206"/>
      <c r="D44" s="167"/>
      <c r="E44" s="178"/>
      <c r="F44" s="179"/>
      <c r="G44" s="179"/>
      <c r="H44" s="180"/>
      <c r="I44" s="178"/>
      <c r="J44" s="179"/>
      <c r="K44" s="179"/>
      <c r="L44" s="180"/>
    </row>
    <row r="45" spans="1:12" ht="15" hidden="1" thickBot="1">
      <c r="A45" s="130"/>
      <c r="B45" s="151"/>
      <c r="C45" s="207"/>
      <c r="D45" s="209"/>
      <c r="E45" s="181"/>
      <c r="F45" s="182"/>
      <c r="G45" s="182"/>
      <c r="H45" s="183"/>
      <c r="I45" s="181"/>
      <c r="J45" s="182"/>
      <c r="K45" s="182"/>
      <c r="L45" s="183"/>
    </row>
    <row r="46" spans="1:12">
      <c r="A46" s="131">
        <v>13</v>
      </c>
      <c r="B46" s="149" t="str">
        <f>PA!B299</f>
        <v>DRENAGEM DE ÁGUAS PLUVIAIS</v>
      </c>
      <c r="C46" s="205">
        <f>PA!I299</f>
        <v>22511.59</v>
      </c>
      <c r="D46" s="208">
        <f t="shared" ref="D46" si="33">C46/$C$82</f>
        <v>6.6570242543065533E-3</v>
      </c>
      <c r="E46" s="175">
        <f t="shared" ref="E46" si="34">0.982656299*C46</f>
        <v>22121.15571400541</v>
      </c>
      <c r="F46" s="176"/>
      <c r="G46" s="176"/>
      <c r="H46" s="177"/>
      <c r="I46" s="175">
        <f t="shared" ref="I46" si="35">C46-E46</f>
        <v>390.43428599459003</v>
      </c>
      <c r="J46" s="176"/>
      <c r="K46" s="176"/>
      <c r="L46" s="177"/>
    </row>
    <row r="47" spans="1:12" ht="14.25" customHeight="1" thickBot="1">
      <c r="A47" s="148"/>
      <c r="B47" s="150"/>
      <c r="C47" s="206"/>
      <c r="D47" s="167"/>
      <c r="E47" s="178"/>
      <c r="F47" s="179"/>
      <c r="G47" s="179"/>
      <c r="H47" s="180"/>
      <c r="I47" s="178"/>
      <c r="J47" s="179"/>
      <c r="K47" s="179"/>
      <c r="L47" s="180"/>
    </row>
    <row r="48" spans="1:12" ht="15" hidden="1" thickBot="1">
      <c r="A48" s="130"/>
      <c r="B48" s="151"/>
      <c r="C48" s="207"/>
      <c r="D48" s="209"/>
      <c r="E48" s="181"/>
      <c r="F48" s="182"/>
      <c r="G48" s="182"/>
      <c r="H48" s="183"/>
      <c r="I48" s="181"/>
      <c r="J48" s="182"/>
      <c r="K48" s="182"/>
      <c r="L48" s="183"/>
    </row>
    <row r="49" spans="1:12">
      <c r="A49" s="131">
        <v>14</v>
      </c>
      <c r="B49" s="149" t="str">
        <f>PA!B310</f>
        <v>INSTALAÇÃO SANITÁRIA</v>
      </c>
      <c r="C49" s="205">
        <f>PA!I310</f>
        <v>79627.629999999976</v>
      </c>
      <c r="D49" s="208">
        <f t="shared" ref="D49" si="36">C49/$C$82</f>
        <v>2.3547117916724137E-2</v>
      </c>
      <c r="E49" s="175">
        <f t="shared" ref="E49" si="37">0.982656299*C49</f>
        <v>78246.592193941338</v>
      </c>
      <c r="F49" s="176"/>
      <c r="G49" s="176"/>
      <c r="H49" s="177"/>
      <c r="I49" s="175">
        <f t="shared" ref="I49" si="38">C49-E49</f>
        <v>1381.0378060586372</v>
      </c>
      <c r="J49" s="176"/>
      <c r="K49" s="176"/>
      <c r="L49" s="177"/>
    </row>
    <row r="50" spans="1:12">
      <c r="A50" s="148"/>
      <c r="B50" s="150"/>
      <c r="C50" s="206"/>
      <c r="D50" s="167"/>
      <c r="E50" s="178"/>
      <c r="F50" s="179"/>
      <c r="G50" s="179"/>
      <c r="H50" s="180"/>
      <c r="I50" s="178"/>
      <c r="J50" s="179"/>
      <c r="K50" s="179"/>
      <c r="L50" s="180"/>
    </row>
    <row r="51" spans="1:12" ht="0.75" customHeight="1" thickBot="1">
      <c r="A51" s="130"/>
      <c r="B51" s="151"/>
      <c r="C51" s="207"/>
      <c r="D51" s="209"/>
      <c r="E51" s="181"/>
      <c r="F51" s="182"/>
      <c r="G51" s="182"/>
      <c r="H51" s="183"/>
      <c r="I51" s="181"/>
      <c r="J51" s="182"/>
      <c r="K51" s="182"/>
      <c r="L51" s="183"/>
    </row>
    <row r="52" spans="1:12">
      <c r="A52" s="131">
        <v>15</v>
      </c>
      <c r="B52" s="149" t="str">
        <f>PA!B345</f>
        <v>LOUÇAS, ACESSÓRIOS E METAIS</v>
      </c>
      <c r="C52" s="205">
        <f>PA!I345</f>
        <v>71259.789999999994</v>
      </c>
      <c r="D52" s="208">
        <f t="shared" ref="D52" si="39">C52/$C$82</f>
        <v>2.1072618610537573E-2</v>
      </c>
      <c r="E52" s="175">
        <f t="shared" ref="E52" si="40">0.982656299*C52</f>
        <v>70023.881508917199</v>
      </c>
      <c r="F52" s="176"/>
      <c r="G52" s="176"/>
      <c r="H52" s="177"/>
      <c r="I52" s="175">
        <f t="shared" ref="I52" si="41">C52-E52</f>
        <v>1235.9084910827951</v>
      </c>
      <c r="J52" s="176"/>
      <c r="K52" s="176"/>
      <c r="L52" s="177"/>
    </row>
    <row r="53" spans="1:12" ht="6" customHeight="1">
      <c r="A53" s="148"/>
      <c r="B53" s="150"/>
      <c r="C53" s="206"/>
      <c r="D53" s="167"/>
      <c r="E53" s="178"/>
      <c r="F53" s="179"/>
      <c r="G53" s="179"/>
      <c r="H53" s="180"/>
      <c r="I53" s="178"/>
      <c r="J53" s="179"/>
      <c r="K53" s="179"/>
      <c r="L53" s="180"/>
    </row>
    <row r="54" spans="1:12" ht="7.5" customHeight="1" thickBot="1">
      <c r="A54" s="130"/>
      <c r="B54" s="151"/>
      <c r="C54" s="207"/>
      <c r="D54" s="209"/>
      <c r="E54" s="181"/>
      <c r="F54" s="182"/>
      <c r="G54" s="182"/>
      <c r="H54" s="183"/>
      <c r="I54" s="181"/>
      <c r="J54" s="182"/>
      <c r="K54" s="182"/>
      <c r="L54" s="183"/>
    </row>
    <row r="55" spans="1:12">
      <c r="A55" s="131">
        <v>16</v>
      </c>
      <c r="B55" s="149" t="str">
        <f>PA!B380</f>
        <v>INSTALAÇÃO DE GÁS COMBUSTÍVEL</v>
      </c>
      <c r="C55" s="205">
        <f>PA!I380</f>
        <v>4442.8199999999988</v>
      </c>
      <c r="D55" s="208">
        <f t="shared" ref="D55" si="42">C55/$C$82</f>
        <v>1.3138103749010279E-3</v>
      </c>
      <c r="E55" s="175">
        <f t="shared" ref="E55" si="43">0.982656299*C55</f>
        <v>4365.7650583231789</v>
      </c>
      <c r="F55" s="176"/>
      <c r="G55" s="176"/>
      <c r="H55" s="177"/>
      <c r="I55" s="175">
        <f t="shared" ref="I55" si="44">C55-E55</f>
        <v>77.054941676819908</v>
      </c>
      <c r="J55" s="176"/>
      <c r="K55" s="176"/>
      <c r="L55" s="177"/>
    </row>
    <row r="56" spans="1:12">
      <c r="A56" s="148"/>
      <c r="B56" s="150"/>
      <c r="C56" s="206"/>
      <c r="D56" s="167"/>
      <c r="E56" s="178"/>
      <c r="F56" s="179"/>
      <c r="G56" s="179"/>
      <c r="H56" s="180"/>
      <c r="I56" s="178"/>
      <c r="J56" s="179"/>
      <c r="K56" s="179"/>
      <c r="L56" s="180"/>
    </row>
    <row r="57" spans="1:12" ht="1.5" customHeight="1" thickBot="1">
      <c r="A57" s="130"/>
      <c r="B57" s="151"/>
      <c r="C57" s="207"/>
      <c r="D57" s="209"/>
      <c r="E57" s="181"/>
      <c r="F57" s="182"/>
      <c r="G57" s="182"/>
      <c r="H57" s="183"/>
      <c r="I57" s="181"/>
      <c r="J57" s="182"/>
      <c r="K57" s="182"/>
      <c r="L57" s="183"/>
    </row>
    <row r="58" spans="1:12">
      <c r="A58" s="131">
        <v>17</v>
      </c>
      <c r="B58" s="149" t="str">
        <f>PA!B394</f>
        <v>SISTEMA DE PROTEÇÃO CONTRA INCÊNDIO</v>
      </c>
      <c r="C58" s="205">
        <f>PA!I394</f>
        <v>44721.369999999995</v>
      </c>
      <c r="D58" s="208">
        <f t="shared" ref="D58" si="45">C58/$C$82</f>
        <v>1.3224798638204471E-2</v>
      </c>
      <c r="E58" s="175">
        <f t="shared" ref="E58" si="46">0.982656299*C58</f>
        <v>43945.735930409624</v>
      </c>
      <c r="F58" s="176"/>
      <c r="G58" s="176"/>
      <c r="H58" s="177"/>
      <c r="I58" s="175">
        <f t="shared" ref="I58" si="47">C58-E58</f>
        <v>775.63406959037093</v>
      </c>
      <c r="J58" s="176"/>
      <c r="K58" s="176"/>
      <c r="L58" s="177"/>
    </row>
    <row r="59" spans="1:12" ht="15" thickBot="1">
      <c r="A59" s="148"/>
      <c r="B59" s="150"/>
      <c r="C59" s="206"/>
      <c r="D59" s="167"/>
      <c r="E59" s="178"/>
      <c r="F59" s="179"/>
      <c r="G59" s="179"/>
      <c r="H59" s="180"/>
      <c r="I59" s="178"/>
      <c r="J59" s="179"/>
      <c r="K59" s="179"/>
      <c r="L59" s="180"/>
    </row>
    <row r="60" spans="1:12" ht="15" hidden="1" thickBot="1">
      <c r="A60" s="130"/>
      <c r="B60" s="151"/>
      <c r="C60" s="207"/>
      <c r="D60" s="209"/>
      <c r="E60" s="181"/>
      <c r="F60" s="182"/>
      <c r="G60" s="182"/>
      <c r="H60" s="183"/>
      <c r="I60" s="181"/>
      <c r="J60" s="182"/>
      <c r="K60" s="182"/>
      <c r="L60" s="183"/>
    </row>
    <row r="61" spans="1:12">
      <c r="A61" s="131">
        <v>18</v>
      </c>
      <c r="B61" s="149" t="str">
        <f>PA!B420</f>
        <v>INSTALAÇÃO ELÉTRICA - 110V</v>
      </c>
      <c r="C61" s="205">
        <f>PA!I420</f>
        <v>302071.13000000006</v>
      </c>
      <c r="D61" s="208">
        <f t="shared" ref="D61" si="48">C61/$C$82</f>
        <v>8.9327090575822859E-2</v>
      </c>
      <c r="E61" s="175">
        <f t="shared" ref="E61" si="49">0.982656299*C61</f>
        <v>296832.09864054789</v>
      </c>
      <c r="F61" s="176"/>
      <c r="G61" s="176"/>
      <c r="H61" s="177"/>
      <c r="I61" s="175">
        <f t="shared" ref="I61" si="50">C61-E61</f>
        <v>5239.0313594521722</v>
      </c>
      <c r="J61" s="176"/>
      <c r="K61" s="176"/>
      <c r="L61" s="177"/>
    </row>
    <row r="62" spans="1:12">
      <c r="A62" s="148"/>
      <c r="B62" s="150"/>
      <c r="C62" s="206"/>
      <c r="D62" s="167"/>
      <c r="E62" s="178"/>
      <c r="F62" s="179"/>
      <c r="G62" s="179"/>
      <c r="H62" s="180"/>
      <c r="I62" s="178"/>
      <c r="J62" s="179"/>
      <c r="K62" s="179"/>
      <c r="L62" s="180"/>
    </row>
    <row r="63" spans="1:12" ht="1.5" customHeight="1" thickBot="1">
      <c r="A63" s="130"/>
      <c r="B63" s="151"/>
      <c r="C63" s="207"/>
      <c r="D63" s="209"/>
      <c r="E63" s="181"/>
      <c r="F63" s="182"/>
      <c r="G63" s="182"/>
      <c r="H63" s="183"/>
      <c r="I63" s="181"/>
      <c r="J63" s="182"/>
      <c r="K63" s="182"/>
      <c r="L63" s="183"/>
    </row>
    <row r="64" spans="1:12">
      <c r="A64" s="131">
        <v>19</v>
      </c>
      <c r="B64" s="149" t="str">
        <f>PA!B481</f>
        <v>INSTALAÇÕES DE CLIMATIZAÇÃO</v>
      </c>
      <c r="C64" s="205">
        <f>PA!I481</f>
        <v>16451.690000000002</v>
      </c>
      <c r="D64" s="208">
        <f t="shared" ref="D64" si="51">C64/$C$82</f>
        <v>4.8650183907192959E-3</v>
      </c>
      <c r="E64" s="175">
        <f t="shared" ref="E64" si="52">0.982656299*C64</f>
        <v>16166.356807695312</v>
      </c>
      <c r="F64" s="176"/>
      <c r="G64" s="176"/>
      <c r="H64" s="177"/>
      <c r="I64" s="175">
        <f t="shared" ref="I64" si="53">C64-E64</f>
        <v>285.33319230468987</v>
      </c>
      <c r="J64" s="176"/>
      <c r="K64" s="176"/>
      <c r="L64" s="177"/>
    </row>
    <row r="65" spans="1:12">
      <c r="A65" s="148"/>
      <c r="B65" s="150"/>
      <c r="C65" s="206"/>
      <c r="D65" s="167"/>
      <c r="E65" s="178"/>
      <c r="F65" s="179"/>
      <c r="G65" s="179"/>
      <c r="H65" s="180"/>
      <c r="I65" s="178"/>
      <c r="J65" s="179"/>
      <c r="K65" s="179"/>
      <c r="L65" s="180"/>
    </row>
    <row r="66" spans="1:12" ht="2.25" customHeight="1" thickBot="1">
      <c r="A66" s="130"/>
      <c r="B66" s="151"/>
      <c r="C66" s="207"/>
      <c r="D66" s="209"/>
      <c r="E66" s="181"/>
      <c r="F66" s="182"/>
      <c r="G66" s="182"/>
      <c r="H66" s="183"/>
      <c r="I66" s="181"/>
      <c r="J66" s="182"/>
      <c r="K66" s="182"/>
      <c r="L66" s="183"/>
    </row>
    <row r="67" spans="1:12">
      <c r="A67" s="131">
        <v>20</v>
      </c>
      <c r="B67" s="149" t="str">
        <f>PA!B493</f>
        <v>INSTALAÇÕES DE CABEAMENTO ESTRUTURADO</v>
      </c>
      <c r="C67" s="205">
        <f>PA!I493</f>
        <v>39421.700000000004</v>
      </c>
      <c r="D67" s="208">
        <f t="shared" ref="D67" si="54">C67/$C$82</f>
        <v>1.1657604507100416E-2</v>
      </c>
      <c r="E67" s="175">
        <f t="shared" ref="E67" si="55">0.982656299*C67</f>
        <v>38737.981822288304</v>
      </c>
      <c r="F67" s="176"/>
      <c r="G67" s="176"/>
      <c r="H67" s="177"/>
      <c r="I67" s="175">
        <f t="shared" ref="I67" si="56">C67-E67</f>
        <v>683.71817771170026</v>
      </c>
      <c r="J67" s="176"/>
      <c r="K67" s="176"/>
      <c r="L67" s="177"/>
    </row>
    <row r="68" spans="1:12">
      <c r="A68" s="148"/>
      <c r="B68" s="150"/>
      <c r="C68" s="206"/>
      <c r="D68" s="167"/>
      <c r="E68" s="178"/>
      <c r="F68" s="179"/>
      <c r="G68" s="179"/>
      <c r="H68" s="180"/>
      <c r="I68" s="178"/>
      <c r="J68" s="179"/>
      <c r="K68" s="179"/>
      <c r="L68" s="180"/>
    </row>
    <row r="69" spans="1:12" ht="3.75" customHeight="1" thickBot="1">
      <c r="A69" s="130"/>
      <c r="B69" s="151"/>
      <c r="C69" s="207"/>
      <c r="D69" s="209"/>
      <c r="E69" s="181"/>
      <c r="F69" s="182"/>
      <c r="G69" s="182"/>
      <c r="H69" s="183"/>
      <c r="I69" s="181"/>
      <c r="J69" s="182"/>
      <c r="K69" s="182"/>
      <c r="L69" s="183"/>
    </row>
    <row r="70" spans="1:12">
      <c r="A70" s="131">
        <v>21</v>
      </c>
      <c r="B70" s="149" t="str">
        <f>PA!B519</f>
        <v>SISTEMA DE EXAUSTÃO MECÂNICA</v>
      </c>
      <c r="C70" s="205">
        <f>PA!I519</f>
        <v>11824.07</v>
      </c>
      <c r="D70" s="208">
        <f t="shared" ref="D70" si="57">C70/$C$82</f>
        <v>3.4965598065093795E-3</v>
      </c>
      <c r="E70" s="175">
        <f t="shared" ref="E70" si="58">0.982656299*C70</f>
        <v>11618.996865316929</v>
      </c>
      <c r="F70" s="176"/>
      <c r="G70" s="176"/>
      <c r="H70" s="177"/>
      <c r="I70" s="175">
        <f t="shared" ref="I70" si="59">C70-E70</f>
        <v>205.07313468307075</v>
      </c>
      <c r="J70" s="176"/>
      <c r="K70" s="176"/>
      <c r="L70" s="177"/>
    </row>
    <row r="71" spans="1:12">
      <c r="A71" s="148"/>
      <c r="B71" s="150"/>
      <c r="C71" s="206"/>
      <c r="D71" s="167"/>
      <c r="E71" s="178"/>
      <c r="F71" s="179"/>
      <c r="G71" s="179"/>
      <c r="H71" s="180"/>
      <c r="I71" s="178"/>
      <c r="J71" s="179"/>
      <c r="K71" s="179"/>
      <c r="L71" s="180"/>
    </row>
    <row r="72" spans="1:12" ht="1.5" customHeight="1" thickBot="1">
      <c r="A72" s="130"/>
      <c r="B72" s="151"/>
      <c r="C72" s="207"/>
      <c r="D72" s="209"/>
      <c r="E72" s="181"/>
      <c r="F72" s="182"/>
      <c r="G72" s="182"/>
      <c r="H72" s="183"/>
      <c r="I72" s="181"/>
      <c r="J72" s="182"/>
      <c r="K72" s="182"/>
      <c r="L72" s="183"/>
    </row>
    <row r="73" spans="1:12">
      <c r="A73" s="131">
        <v>22</v>
      </c>
      <c r="B73" s="149" t="str">
        <f>PA!B522</f>
        <v>SISTEMA DE PROTEÇÃO CONTRA DESCARGAS ATMOSFÉRICAS (SPDA)</v>
      </c>
      <c r="C73" s="205">
        <f>PA!I522</f>
        <v>52901.91</v>
      </c>
      <c r="D73" s="208">
        <f t="shared" ref="D73" si="60">C73/$C$82</f>
        <v>1.5643910446536312E-2</v>
      </c>
      <c r="E73" s="175">
        <f t="shared" ref="E73" si="61">0.982656299*C73</f>
        <v>51984.395090631093</v>
      </c>
      <c r="F73" s="176"/>
      <c r="G73" s="176"/>
      <c r="H73" s="177"/>
      <c r="I73" s="175">
        <f t="shared" ref="I73" si="62">C73-E73</f>
        <v>917.51490936891059</v>
      </c>
      <c r="J73" s="176"/>
      <c r="K73" s="176"/>
      <c r="L73" s="177"/>
    </row>
    <row r="74" spans="1:12">
      <c r="A74" s="148"/>
      <c r="B74" s="150"/>
      <c r="C74" s="206"/>
      <c r="D74" s="167"/>
      <c r="E74" s="178"/>
      <c r="F74" s="179"/>
      <c r="G74" s="179"/>
      <c r="H74" s="180"/>
      <c r="I74" s="178"/>
      <c r="J74" s="179"/>
      <c r="K74" s="179"/>
      <c r="L74" s="180"/>
    </row>
    <row r="75" spans="1:12" ht="8.25" customHeight="1" thickBot="1">
      <c r="A75" s="130"/>
      <c r="B75" s="151"/>
      <c r="C75" s="207"/>
      <c r="D75" s="209"/>
      <c r="E75" s="181"/>
      <c r="F75" s="182"/>
      <c r="G75" s="182"/>
      <c r="H75" s="183"/>
      <c r="I75" s="181"/>
      <c r="J75" s="182"/>
      <c r="K75" s="182"/>
      <c r="L75" s="183"/>
    </row>
    <row r="76" spans="1:12">
      <c r="A76" s="131">
        <v>23</v>
      </c>
      <c r="B76" s="149" t="str">
        <f>PA!B538</f>
        <v>SERVIÇOS COMPLEMENTARES</v>
      </c>
      <c r="C76" s="205">
        <f>PA!I538</f>
        <v>113811.01000000001</v>
      </c>
      <c r="D76" s="208">
        <f t="shared" ref="D76" si="63">C76/$C$82</f>
        <v>3.365567043363555E-2</v>
      </c>
      <c r="E76" s="175">
        <f t="shared" ref="E76" si="64">0.982656299*C76</f>
        <v>111837.10587205199</v>
      </c>
      <c r="F76" s="176"/>
      <c r="G76" s="176"/>
      <c r="H76" s="177"/>
      <c r="I76" s="175">
        <f t="shared" ref="I76" si="65">C76-E76</f>
        <v>1973.9041279480152</v>
      </c>
      <c r="J76" s="176"/>
      <c r="K76" s="176"/>
      <c r="L76" s="177"/>
    </row>
    <row r="77" spans="1:12">
      <c r="A77" s="148"/>
      <c r="B77" s="150"/>
      <c r="C77" s="206"/>
      <c r="D77" s="167"/>
      <c r="E77" s="178"/>
      <c r="F77" s="179"/>
      <c r="G77" s="179"/>
      <c r="H77" s="180"/>
      <c r="I77" s="178"/>
      <c r="J77" s="179"/>
      <c r="K77" s="179"/>
      <c r="L77" s="180"/>
    </row>
    <row r="78" spans="1:12" ht="3" customHeight="1" thickBot="1">
      <c r="A78" s="130"/>
      <c r="B78" s="151"/>
      <c r="C78" s="207"/>
      <c r="D78" s="209"/>
      <c r="E78" s="181"/>
      <c r="F78" s="182"/>
      <c r="G78" s="182"/>
      <c r="H78" s="183"/>
      <c r="I78" s="181"/>
      <c r="J78" s="182"/>
      <c r="K78" s="182"/>
      <c r="L78" s="183"/>
    </row>
    <row r="79" spans="1:12">
      <c r="A79" s="131">
        <v>24</v>
      </c>
      <c r="B79" s="149" t="str">
        <f>PA!B548</f>
        <v>SERVIÇOS FINAIS</v>
      </c>
      <c r="C79" s="205">
        <f>PA!I548</f>
        <v>3136.62</v>
      </c>
      <c r="D79" s="208">
        <f t="shared" ref="D79" si="66">C79/$C$82</f>
        <v>9.2754689546775768E-4</v>
      </c>
      <c r="E79" s="175">
        <f t="shared" ref="E79" si="67">0.982656299*C79</f>
        <v>3082.2194005693796</v>
      </c>
      <c r="F79" s="176"/>
      <c r="G79" s="176"/>
      <c r="H79" s="177"/>
      <c r="I79" s="175">
        <f t="shared" ref="I79" si="68">C79-E79</f>
        <v>54.400599430620332</v>
      </c>
      <c r="J79" s="176"/>
      <c r="K79" s="176"/>
      <c r="L79" s="177"/>
    </row>
    <row r="80" spans="1:12" ht="12" customHeight="1" thickBot="1">
      <c r="A80" s="148"/>
      <c r="B80" s="150"/>
      <c r="C80" s="206"/>
      <c r="D80" s="167"/>
      <c r="E80" s="178"/>
      <c r="F80" s="179"/>
      <c r="G80" s="179"/>
      <c r="H80" s="180"/>
      <c r="I80" s="178"/>
      <c r="J80" s="179"/>
      <c r="K80" s="179"/>
      <c r="L80" s="180"/>
    </row>
    <row r="81" spans="1:16" ht="2.25" hidden="1" customHeight="1" thickBot="1">
      <c r="A81" s="130"/>
      <c r="B81" s="151"/>
      <c r="C81" s="207"/>
      <c r="D81" s="209"/>
      <c r="E81" s="181"/>
      <c r="F81" s="182"/>
      <c r="G81" s="182"/>
      <c r="H81" s="183"/>
      <c r="I81" s="181"/>
      <c r="J81" s="182"/>
      <c r="K81" s="182"/>
      <c r="L81" s="183"/>
    </row>
    <row r="82" spans="1:16" ht="15" thickBot="1">
      <c r="A82" s="157" t="s">
        <v>1458</v>
      </c>
      <c r="B82" s="158"/>
      <c r="C82" s="83">
        <f>SUM(C9:C81)</f>
        <v>3381629.5600000005</v>
      </c>
      <c r="D82" s="65">
        <f>SUM(D9:D81)</f>
        <v>1.0000000000000002</v>
      </c>
      <c r="E82" s="196">
        <f>SUM(E10:H81)</f>
        <v>3322979.588018598</v>
      </c>
      <c r="F82" s="197"/>
      <c r="G82" s="197"/>
      <c r="H82" s="198"/>
      <c r="I82" s="196">
        <f>SUM(I10:L81)</f>
        <v>58649.971981401723</v>
      </c>
      <c r="J82" s="197"/>
      <c r="K82" s="197"/>
      <c r="L82" s="198"/>
    </row>
    <row r="83" spans="1:16">
      <c r="A83" s="138" t="s">
        <v>1466</v>
      </c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40"/>
    </row>
    <row r="84" spans="1:16" ht="15" thickBot="1">
      <c r="A84" s="168"/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70"/>
    </row>
    <row r="85" spans="1:16" ht="15" thickBot="1">
      <c r="A85" s="73"/>
      <c r="B85" s="79"/>
      <c r="C85" s="80"/>
      <c r="D85" s="81"/>
      <c r="E85" s="193" t="s">
        <v>1472</v>
      </c>
      <c r="F85" s="194"/>
      <c r="G85" s="194"/>
      <c r="H85" s="195"/>
      <c r="I85" s="193" t="s">
        <v>1473</v>
      </c>
      <c r="J85" s="194"/>
      <c r="K85" s="194"/>
      <c r="L85" s="195"/>
    </row>
    <row r="86" spans="1:16" ht="15" thickBot="1">
      <c r="A86" s="130">
        <v>25</v>
      </c>
      <c r="B86" s="151" t="s">
        <v>1464</v>
      </c>
      <c r="C86" s="128">
        <v>70488.350000000006</v>
      </c>
      <c r="D86" s="166">
        <f>C86/C89</f>
        <v>1</v>
      </c>
      <c r="E86" s="184"/>
      <c r="F86" s="185"/>
      <c r="G86" s="185"/>
      <c r="H86" s="186"/>
      <c r="I86" s="190">
        <v>70488.350000000006</v>
      </c>
      <c r="J86" s="179"/>
      <c r="K86" s="179"/>
      <c r="L86" s="179"/>
      <c r="M86" s="171"/>
      <c r="N86" s="172"/>
      <c r="O86" s="172"/>
      <c r="P86" s="172"/>
    </row>
    <row r="87" spans="1:16" ht="15" thickBot="1">
      <c r="A87" s="118"/>
      <c r="B87" s="165"/>
      <c r="C87" s="128"/>
      <c r="D87" s="167"/>
      <c r="E87" s="184"/>
      <c r="F87" s="185"/>
      <c r="G87" s="185"/>
      <c r="H87" s="186"/>
      <c r="I87" s="190"/>
      <c r="J87" s="179"/>
      <c r="K87" s="179"/>
      <c r="L87" s="179"/>
      <c r="M87" s="171"/>
      <c r="N87" s="172"/>
      <c r="O87" s="172"/>
      <c r="P87" s="172"/>
    </row>
    <row r="88" spans="1:16" ht="3" customHeight="1" thickBot="1">
      <c r="A88" s="118"/>
      <c r="B88" s="165"/>
      <c r="C88" s="134"/>
      <c r="D88" s="167"/>
      <c r="E88" s="187"/>
      <c r="F88" s="188"/>
      <c r="G88" s="188"/>
      <c r="H88" s="189"/>
      <c r="I88" s="191"/>
      <c r="J88" s="192"/>
      <c r="K88" s="192"/>
      <c r="L88" s="192"/>
      <c r="M88" s="173"/>
      <c r="N88" s="174"/>
      <c r="O88" s="174"/>
      <c r="P88" s="174"/>
    </row>
    <row r="89" spans="1:16" ht="15" thickBot="1">
      <c r="A89" s="163" t="s">
        <v>1468</v>
      </c>
      <c r="B89" s="164"/>
      <c r="C89" s="67">
        <f>C86</f>
        <v>70488.350000000006</v>
      </c>
      <c r="D89" s="68">
        <f>D86</f>
        <v>1</v>
      </c>
      <c r="E89" s="199">
        <f>E18+E24+E27+E30+E33+E21+E36</f>
        <v>0</v>
      </c>
      <c r="F89" s="200"/>
      <c r="G89" s="200"/>
      <c r="H89" s="201"/>
      <c r="I89" s="202">
        <v>70488.350000000006</v>
      </c>
      <c r="J89" s="203"/>
      <c r="K89" s="203"/>
      <c r="L89" s="204"/>
    </row>
  </sheetData>
  <mergeCells count="166">
    <mergeCell ref="B1:K4"/>
    <mergeCell ref="A13:A15"/>
    <mergeCell ref="B13:B15"/>
    <mergeCell ref="C13:C15"/>
    <mergeCell ref="D13:D15"/>
    <mergeCell ref="A16:A18"/>
    <mergeCell ref="B16:B18"/>
    <mergeCell ref="C16:C18"/>
    <mergeCell ref="D16:D18"/>
    <mergeCell ref="B5:L5"/>
    <mergeCell ref="A7:L8"/>
    <mergeCell ref="A9:D9"/>
    <mergeCell ref="A10:A12"/>
    <mergeCell ref="B10:B12"/>
    <mergeCell ref="C10:C12"/>
    <mergeCell ref="D10:D12"/>
    <mergeCell ref="A25:A27"/>
    <mergeCell ref="B25:B27"/>
    <mergeCell ref="C25:C27"/>
    <mergeCell ref="D25:D27"/>
    <mergeCell ref="A28:A30"/>
    <mergeCell ref="B28:B30"/>
    <mergeCell ref="C28:C30"/>
    <mergeCell ref="D28:D30"/>
    <mergeCell ref="A19:A21"/>
    <mergeCell ref="B19:B21"/>
    <mergeCell ref="C19:C21"/>
    <mergeCell ref="D19:D21"/>
    <mergeCell ref="A22:A24"/>
    <mergeCell ref="B22:B24"/>
    <mergeCell ref="C22:C24"/>
    <mergeCell ref="D22:D24"/>
    <mergeCell ref="A37:A39"/>
    <mergeCell ref="B37:B39"/>
    <mergeCell ref="C37:C39"/>
    <mergeCell ref="D37:D39"/>
    <mergeCell ref="A40:A42"/>
    <mergeCell ref="B40:B42"/>
    <mergeCell ref="C40:C42"/>
    <mergeCell ref="D40:D42"/>
    <mergeCell ref="A31:A33"/>
    <mergeCell ref="B31:B33"/>
    <mergeCell ref="C31:C33"/>
    <mergeCell ref="D31:D33"/>
    <mergeCell ref="A34:A36"/>
    <mergeCell ref="B34:B36"/>
    <mergeCell ref="C34:C36"/>
    <mergeCell ref="D34:D36"/>
    <mergeCell ref="A49:A51"/>
    <mergeCell ref="B49:B51"/>
    <mergeCell ref="C49:C51"/>
    <mergeCell ref="D49:D51"/>
    <mergeCell ref="A52:A54"/>
    <mergeCell ref="B52:B54"/>
    <mergeCell ref="C52:C54"/>
    <mergeCell ref="D52:D54"/>
    <mergeCell ref="A43:A45"/>
    <mergeCell ref="B43:B45"/>
    <mergeCell ref="C43:C45"/>
    <mergeCell ref="D43:D45"/>
    <mergeCell ref="A46:A48"/>
    <mergeCell ref="B46:B48"/>
    <mergeCell ref="C46:C48"/>
    <mergeCell ref="D46:D48"/>
    <mergeCell ref="A61:A63"/>
    <mergeCell ref="B61:B63"/>
    <mergeCell ref="C61:C63"/>
    <mergeCell ref="D61:D63"/>
    <mergeCell ref="A64:A66"/>
    <mergeCell ref="B64:B66"/>
    <mergeCell ref="C64:C66"/>
    <mergeCell ref="D64:D66"/>
    <mergeCell ref="A55:A57"/>
    <mergeCell ref="B55:B57"/>
    <mergeCell ref="C55:C57"/>
    <mergeCell ref="D55:D57"/>
    <mergeCell ref="A58:A60"/>
    <mergeCell ref="B58:B60"/>
    <mergeCell ref="C58:C60"/>
    <mergeCell ref="D58:D60"/>
    <mergeCell ref="C73:C75"/>
    <mergeCell ref="D73:D75"/>
    <mergeCell ref="A76:A78"/>
    <mergeCell ref="B76:B78"/>
    <mergeCell ref="C76:C78"/>
    <mergeCell ref="D76:D78"/>
    <mergeCell ref="A67:A69"/>
    <mergeCell ref="B67:B69"/>
    <mergeCell ref="C67:C69"/>
    <mergeCell ref="D67:D69"/>
    <mergeCell ref="A70:A72"/>
    <mergeCell ref="B70:B72"/>
    <mergeCell ref="C70:C72"/>
    <mergeCell ref="D70:D72"/>
    <mergeCell ref="A89:B89"/>
    <mergeCell ref="E9:H9"/>
    <mergeCell ref="E10:H12"/>
    <mergeCell ref="I9:L9"/>
    <mergeCell ref="I10:L12"/>
    <mergeCell ref="E13:H15"/>
    <mergeCell ref="I13:L15"/>
    <mergeCell ref="E16:H18"/>
    <mergeCell ref="I16:L18"/>
    <mergeCell ref="E19:H21"/>
    <mergeCell ref="A83:L84"/>
    <mergeCell ref="A86:A88"/>
    <mergeCell ref="B86:B88"/>
    <mergeCell ref="C86:C88"/>
    <mergeCell ref="D86:D88"/>
    <mergeCell ref="E89:H89"/>
    <mergeCell ref="I89:L89"/>
    <mergeCell ref="A79:A81"/>
    <mergeCell ref="B79:B81"/>
    <mergeCell ref="C79:C81"/>
    <mergeCell ref="D79:D81"/>
    <mergeCell ref="A82:B82"/>
    <mergeCell ref="A73:A75"/>
    <mergeCell ref="B73:B75"/>
    <mergeCell ref="E31:H33"/>
    <mergeCell ref="I31:L33"/>
    <mergeCell ref="E34:H36"/>
    <mergeCell ref="I34:L36"/>
    <mergeCell ref="E37:H39"/>
    <mergeCell ref="I37:L39"/>
    <mergeCell ref="I19:L21"/>
    <mergeCell ref="E22:H24"/>
    <mergeCell ref="I22:L24"/>
    <mergeCell ref="E25:H27"/>
    <mergeCell ref="I25:L27"/>
    <mergeCell ref="E28:H30"/>
    <mergeCell ref="I28:L30"/>
    <mergeCell ref="E49:H51"/>
    <mergeCell ref="I49:L51"/>
    <mergeCell ref="E52:H54"/>
    <mergeCell ref="I52:L54"/>
    <mergeCell ref="E55:H57"/>
    <mergeCell ref="I55:L57"/>
    <mergeCell ref="E40:H42"/>
    <mergeCell ref="I40:L42"/>
    <mergeCell ref="E43:H45"/>
    <mergeCell ref="I43:L45"/>
    <mergeCell ref="E46:H48"/>
    <mergeCell ref="I46:L48"/>
    <mergeCell ref="E67:H69"/>
    <mergeCell ref="I67:L69"/>
    <mergeCell ref="E70:H72"/>
    <mergeCell ref="I70:L72"/>
    <mergeCell ref="E73:H75"/>
    <mergeCell ref="I73:L75"/>
    <mergeCell ref="E58:H60"/>
    <mergeCell ref="I58:L60"/>
    <mergeCell ref="E61:H63"/>
    <mergeCell ref="I61:L63"/>
    <mergeCell ref="E64:H66"/>
    <mergeCell ref="I64:L66"/>
    <mergeCell ref="M86:P88"/>
    <mergeCell ref="E76:H78"/>
    <mergeCell ref="I76:L78"/>
    <mergeCell ref="E79:H81"/>
    <mergeCell ref="I79:L81"/>
    <mergeCell ref="E86:H88"/>
    <mergeCell ref="I86:L88"/>
    <mergeCell ref="E85:H85"/>
    <mergeCell ref="I85:L85"/>
    <mergeCell ref="E82:H82"/>
    <mergeCell ref="I82:L82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PA</vt:lpstr>
      <vt:lpstr>CRONOGRAMA</vt:lpstr>
      <vt:lpstr>QCI</vt:lpstr>
      <vt:lpstr>QCI!Area_de_impressao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2024-05-29T21:59:06Z</dcterms:created>
  <dcterms:modified xsi:type="dcterms:W3CDTF">2025-05-05T20:24:45Z</dcterms:modified>
</cp:coreProperties>
</file>